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jmu.edu\IT-File\AA\OSP\OSP-Common\Chloe\Spreadsheet Updates\"/>
    </mc:Choice>
  </mc:AlternateContent>
  <bookViews>
    <workbookView xWindow="0" yWindow="0" windowWidth="28800" windowHeight="12300"/>
  </bookViews>
  <sheets>
    <sheet name="Blank Template" sheetId="4" r:id="rId1"/>
    <sheet name="Domestic Example" sheetId="1" r:id="rId2"/>
    <sheet name="International Example" sheetId="2" r:id="rId3"/>
  </sheets>
  <definedNames>
    <definedName name="_xlnm.Print_Area" localSheetId="1">'Domestic Example'!$A$1:$R$19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Q5" i="4" l="1"/>
  <c r="R5" i="4" s="1"/>
  <c r="P5" i="4"/>
  <c r="Q4" i="4"/>
  <c r="P4" i="4"/>
  <c r="R4" i="4" s="1"/>
  <c r="Q3" i="4"/>
  <c r="Q6" i="4" s="1"/>
  <c r="P3" i="4"/>
  <c r="R3" i="4" s="1"/>
  <c r="O6" i="4"/>
  <c r="N6" i="4"/>
  <c r="L5" i="4"/>
  <c r="K5" i="4"/>
  <c r="M4" i="4"/>
  <c r="M6" i="4" s="1"/>
  <c r="L4" i="4"/>
  <c r="K4" i="4"/>
  <c r="I4" i="4"/>
  <c r="L3" i="4"/>
  <c r="L6" i="4" s="1"/>
  <c r="K3" i="4"/>
  <c r="I3" i="4"/>
  <c r="M6" i="2"/>
  <c r="N6" i="2"/>
  <c r="O6" i="2"/>
  <c r="P6" i="2"/>
  <c r="Q6" i="2"/>
  <c r="R6" i="2"/>
  <c r="L6" i="2"/>
  <c r="M6" i="1"/>
  <c r="N6" i="1"/>
  <c r="O6" i="1"/>
  <c r="P6" i="1"/>
  <c r="Q6" i="1"/>
  <c r="L6" i="1"/>
  <c r="N4" i="1"/>
  <c r="R5" i="2"/>
  <c r="R4" i="2"/>
  <c r="R3" i="2"/>
  <c r="Q5" i="2"/>
  <c r="Q4" i="2"/>
  <c r="Q3" i="2"/>
  <c r="P5" i="2"/>
  <c r="P4" i="2"/>
  <c r="P3" i="2"/>
  <c r="O5" i="2"/>
  <c r="O4" i="2"/>
  <c r="N4" i="2"/>
  <c r="N3" i="2"/>
  <c r="M5" i="2"/>
  <c r="M4" i="2"/>
  <c r="M3" i="2"/>
  <c r="L5" i="2"/>
  <c r="L4" i="2"/>
  <c r="L3" i="2"/>
  <c r="I4" i="2"/>
  <c r="K5" i="2"/>
  <c r="K4" i="2"/>
  <c r="K3" i="2"/>
  <c r="R3" i="1"/>
  <c r="R6" i="1" s="1"/>
  <c r="R5" i="1"/>
  <c r="R4" i="1"/>
  <c r="Q4" i="1"/>
  <c r="Q5" i="1"/>
  <c r="Q3" i="1"/>
  <c r="P4" i="1"/>
  <c r="P5" i="1"/>
  <c r="P3" i="1"/>
  <c r="N5" i="1"/>
  <c r="M4" i="1"/>
  <c r="L5" i="1"/>
  <c r="L4" i="1"/>
  <c r="L3" i="1"/>
  <c r="K5" i="1"/>
  <c r="K4" i="1"/>
  <c r="K3" i="1"/>
  <c r="I4" i="1"/>
  <c r="I3" i="1"/>
  <c r="R6" i="4" l="1"/>
  <c r="P6" i="4"/>
</calcChain>
</file>

<file path=xl/comments1.xml><?xml version="1.0" encoding="utf-8"?>
<comments xmlns="http://schemas.openxmlformats.org/spreadsheetml/2006/main">
  <authors>
    <author>Welch, Loralin - welchlk</author>
    <author>Powell, Chloe Virginia - powellcv</author>
    <author>Tamara Hatch</author>
    <author>Desktop Services</author>
  </authors>
  <commentList>
    <comment ref="M2" authorId="0" shapeId="0">
      <text>
        <r>
          <rPr>
            <b/>
            <sz val="9"/>
            <color indexed="81"/>
            <rFont val="Tahoma"/>
            <charset val="1"/>
          </rPr>
          <t>OSP:</t>
        </r>
        <r>
          <rPr>
            <sz val="9"/>
            <color indexed="81"/>
            <rFont val="Tahoma"/>
            <charset val="1"/>
          </rPr>
          <t xml:space="preserve">
JMU will not reimburse for First Class Air or Rail tickets or flight insurance</t>
        </r>
      </text>
    </comment>
    <comment ref="K3" authorId="1" shapeId="0">
      <text>
        <r>
          <rPr>
            <b/>
            <sz val="9"/>
            <color indexed="81"/>
            <rFont val="Tahoma"/>
            <charset val="1"/>
          </rPr>
          <t>OSP:</t>
        </r>
        <r>
          <rPr>
            <sz val="9"/>
            <color indexed="81"/>
            <rFont val="Tahoma"/>
            <charset val="1"/>
          </rPr>
          <t xml:space="preserve">
This cell contains a formula (Full Day per Diem * .75)</t>
        </r>
      </text>
    </comment>
    <comment ref="L3" authorId="2" shapeId="0">
      <text>
        <r>
          <rPr>
            <b/>
            <sz val="9"/>
            <color indexed="81"/>
            <rFont val="Tahoma"/>
            <family val="2"/>
          </rPr>
          <t>OSP:</t>
        </r>
        <r>
          <rPr>
            <sz val="9"/>
            <color indexed="81"/>
            <rFont val="Tahoma"/>
            <family val="2"/>
          </rPr>
          <t xml:space="preserve">
Formula is assuming that traverlers will carpool. Adjust if not riding together.  Use MapQuest or similar site for calculation of mileage. Includes $50/day parking for DC.</t>
        </r>
      </text>
    </comment>
    <comment ref="M3" authorId="2" shapeId="0">
      <text>
        <r>
          <rPr>
            <b/>
            <sz val="9"/>
            <color indexed="81"/>
            <rFont val="Tahoma"/>
            <family val="2"/>
          </rPr>
          <t>OSP:</t>
        </r>
        <r>
          <rPr>
            <sz val="9"/>
            <color indexed="81"/>
            <rFont val="Tahoma"/>
            <family val="2"/>
          </rPr>
          <t xml:space="preserve">
lookup airfare on variety of sites. Document for file.</t>
        </r>
      </text>
    </comment>
    <comment ref="K4" authorId="1" shapeId="0">
      <text>
        <r>
          <rPr>
            <b/>
            <sz val="9"/>
            <color indexed="81"/>
            <rFont val="Tahoma"/>
            <charset val="1"/>
          </rPr>
          <t>OSP:</t>
        </r>
        <r>
          <rPr>
            <sz val="9"/>
            <color indexed="81"/>
            <rFont val="Tahoma"/>
            <charset val="1"/>
          </rPr>
          <t xml:space="preserve">
This cell contains a formula (Full Day per Diem * .75)</t>
        </r>
      </text>
    </comment>
    <comment ref="L4" authorId="3" shapeId="0">
      <text>
        <r>
          <rPr>
            <b/>
            <sz val="9"/>
            <color indexed="81"/>
            <rFont val="Tahoma"/>
            <family val="2"/>
          </rPr>
          <t>Assuming departure from IAD.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1" shapeId="0">
      <text>
        <r>
          <rPr>
            <b/>
            <sz val="9"/>
            <color indexed="81"/>
            <rFont val="Tahoma"/>
            <charset val="1"/>
          </rPr>
          <t>OSP:</t>
        </r>
        <r>
          <rPr>
            <sz val="9"/>
            <color indexed="81"/>
            <rFont val="Tahoma"/>
            <charset val="1"/>
          </rPr>
          <t xml:space="preserve">
This cell contains a formula (Full Day per Diem * .75)</t>
        </r>
      </text>
    </comment>
    <comment ref="L5" authorId="3" shapeId="0">
      <text>
        <r>
          <rPr>
            <b/>
            <sz val="9"/>
            <color indexed="81"/>
            <rFont val="Tahoma"/>
            <family val="2"/>
          </rPr>
          <t xml:space="preserve">OSP:
</t>
        </r>
        <r>
          <rPr>
            <sz val="9"/>
            <color indexed="81"/>
            <rFont val="Tahoma"/>
            <family val="2"/>
          </rPr>
          <t>Formula is assuming that traverlers will carpool. Adjust if not riding together.  Use MapQuest or similar site for calculation of mileage. Includes $40/day parking in Richmond.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Welch, Loralin - welchlk</author>
    <author>Tamara Hatch</author>
    <author>Desktop Services</author>
  </authors>
  <commentList>
    <comment ref="M2" authorId="0" shapeId="0">
      <text>
        <r>
          <rPr>
            <b/>
            <sz val="9"/>
            <color indexed="81"/>
            <rFont val="Tahoma"/>
            <charset val="1"/>
          </rPr>
          <t>OSP:</t>
        </r>
        <r>
          <rPr>
            <sz val="9"/>
            <color indexed="81"/>
            <rFont val="Tahoma"/>
            <charset val="1"/>
          </rPr>
          <t xml:space="preserve">
JMU will not reimburse for First Class Air or Rail tickets or flight insurance</t>
        </r>
      </text>
    </comment>
    <comment ref="L3" authorId="1" shapeId="0">
      <text>
        <r>
          <rPr>
            <b/>
            <sz val="9"/>
            <color indexed="81"/>
            <rFont val="Tahoma"/>
            <family val="2"/>
          </rPr>
          <t>OSP:</t>
        </r>
        <r>
          <rPr>
            <sz val="9"/>
            <color indexed="81"/>
            <rFont val="Tahoma"/>
            <family val="2"/>
          </rPr>
          <t xml:space="preserve">
Formula is assuming that traverlers will carpool. Adjust if not riding together.  Use MapQuest or similar site for calculation of mileage. Includes $50/day parking for DC.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</rPr>
          <t>OSP:</t>
        </r>
        <r>
          <rPr>
            <sz val="9"/>
            <color indexed="81"/>
            <rFont val="Tahoma"/>
            <family val="2"/>
          </rPr>
          <t xml:space="preserve">
lookup airfare on variety of sites. Document for file.</t>
        </r>
      </text>
    </comment>
    <comment ref="L4" authorId="2" shapeId="0">
      <text>
        <r>
          <rPr>
            <b/>
            <sz val="9"/>
            <color indexed="81"/>
            <rFont val="Tahoma"/>
            <family val="2"/>
          </rPr>
          <t>Assuming departure from IAD.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2" shapeId="0">
      <text>
        <r>
          <rPr>
            <b/>
            <sz val="9"/>
            <color indexed="81"/>
            <rFont val="Tahoma"/>
            <family val="2"/>
          </rPr>
          <t xml:space="preserve">OSP:
</t>
        </r>
        <r>
          <rPr>
            <sz val="9"/>
            <color indexed="81"/>
            <rFont val="Tahoma"/>
            <family val="2"/>
          </rPr>
          <t>Formula is assuming that traverlers will carpool. Adjust if not riding together.  Use MapQuest or similar site for calculation of mileage. Includes $40/day parking in Richmond.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Tamara Hatch</author>
    <author>Desktop Services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OSP:</t>
        </r>
        <r>
          <rPr>
            <sz val="9"/>
            <color indexed="81"/>
            <rFont val="Tahoma"/>
            <family val="2"/>
          </rPr>
          <t xml:space="preserve">
Formula is assuming that traverlers will carpool. Adjust if not riding together.  Use MapQuest or similar site for calculation of mileage. Includes maximum $75 for parking</t>
        </r>
      </text>
    </comment>
    <comment ref="L4" authorId="1" shapeId="0">
      <text>
        <r>
          <rPr>
            <b/>
            <sz val="9"/>
            <color indexed="81"/>
            <rFont val="Tahoma"/>
            <family val="2"/>
          </rPr>
          <t>Assuming departure from IAD driving separately.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<sst xmlns="http://schemas.openxmlformats.org/spreadsheetml/2006/main" count="105" uniqueCount="43">
  <si>
    <t>Conference Name</t>
  </si>
  <si>
    <t>Example Conference</t>
  </si>
  <si>
    <t xml:space="preserve">Travel costs are estimated based on historical data and available rates.  Expenditures will be based on actual costs and allowable rates per Virginia / James Madison University (JMU) travel procedures. JMU's  travel procedures are available at the following URL: </t>
  </si>
  <si>
    <t>Lodging and per diem rates are available at the following URL:</t>
  </si>
  <si>
    <t>http://www.gsa.gov/portal/content/104877</t>
  </si>
  <si>
    <t>https://aoprals.state.gov/web920/per_diem.asp</t>
  </si>
  <si>
    <t>Find personal vehicle mileage rates here:</t>
  </si>
  <si>
    <t>http://www.jmu.edu/finprocedures/4000/4215pvmr.shtml</t>
  </si>
  <si>
    <t>Find motor pool state vehicle mileage rates here:</t>
  </si>
  <si>
    <t>https://www.jmu.edu/facmgt/services/motor-pool/rentalpolicies.shtml</t>
  </si>
  <si>
    <t>Washington D.C.</t>
  </si>
  <si>
    <t>Los Angeles, CA</t>
  </si>
  <si>
    <t>Richmond, VA</t>
  </si>
  <si>
    <t>Travel Dates</t>
  </si>
  <si>
    <t>6/1/22 - 6/6/22</t>
  </si>
  <si>
    <t>7/1/22 - 7/5/22</t>
  </si>
  <si>
    <t># of Travelers</t>
  </si>
  <si>
    <t># of Nights Lodging</t>
  </si>
  <si>
    <t># of Full Days</t>
  </si>
  <si>
    <t># of Travel Days</t>
  </si>
  <si>
    <t>Lodging
Per Diem Rate</t>
  </si>
  <si>
    <t>Full Day
Per Diem Rate</t>
  </si>
  <si>
    <t>Travel Day
Per Diem Rate</t>
  </si>
  <si>
    <t>Transportation &amp; Parking</t>
  </si>
  <si>
    <t>Airfare</t>
  </si>
  <si>
    <t>Conference Fee</t>
  </si>
  <si>
    <t>Other
(please describe)</t>
  </si>
  <si>
    <t>Total Lodging</t>
  </si>
  <si>
    <t>Total Per Diem</t>
  </si>
  <si>
    <t>Total Travel</t>
  </si>
  <si>
    <t>http://www.jmu.edu/financemanual/procedures/4215.shtml</t>
  </si>
  <si>
    <t>Travel Detail Budgeting Tool</t>
  </si>
  <si>
    <t>5/9/22-5/11/22</t>
  </si>
  <si>
    <t>Location
(City/County /Zip Code, State)</t>
  </si>
  <si>
    <t>Sydney, Australia</t>
  </si>
  <si>
    <t>Rio de Janeiro, Brazil</t>
  </si>
  <si>
    <t>Barbados</t>
  </si>
  <si>
    <t>7/1/22 - 7/6/22</t>
  </si>
  <si>
    <t>8/1/22 - 8/6/22</t>
  </si>
  <si>
    <t>8/15/22 - 8/21/22</t>
  </si>
  <si>
    <t>Other
(please describe) exp. Visas</t>
  </si>
  <si>
    <t>Please update rates in columns I and J according to destination</t>
  </si>
  <si>
    <t>xx/xx/xx-xx/xx/xx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</si>
</sst>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/>
    <xf numFmtId="0" fontId="0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44" fontId="7" fillId="0" borderId="0" xfId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 wrapText="1"/>
    </xf>
    <xf numFmtId="0" fontId="9" fillId="0" borderId="0" xfId="2" applyFont="1" applyAlignment="1" applyProtection="1"/>
    <xf numFmtId="44" fontId="8" fillId="2" borderId="0" xfId="1" applyFont="1" applyFill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2" borderId="5" xfId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0" xfId="2" applyFont="1" applyAlignment="1" applyProtection="1"/>
    <xf numFmtId="44" fontId="7" fillId="0" borderId="2" xfId="1" applyFont="1" applyBorder="1" applyAlignment="1">
      <alignment horizontal="center" vertical="center" wrapText="1"/>
    </xf>
    <xf numFmtId="44" fontId="7" fillId="0" borderId="3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44" fontId="8" fillId="2" borderId="7" xfId="1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4" fontId="8" fillId="2" borderId="5" xfId="1" applyFont="1" applyFill="1" applyBorder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oprals.state.gov/web920/per_diem.as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gsa.gov/portal/content/104877" TargetMode="External"/><Relationship Id="rId1" Type="http://schemas.openxmlformats.org/officeDocument/2006/relationships/hyperlink" Target="http://www.jmu.edu/financemanual/procedures/4215.s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jmu.edu/facmgt/services/motor-pool/rentalpolicies.shtml" TargetMode="External"/><Relationship Id="rId4" Type="http://schemas.openxmlformats.org/officeDocument/2006/relationships/hyperlink" Target="http://www.jmu.edu/finprocedures/4000/4215pvmr.s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aoprals.state.gov/web920/per_diem.as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gsa.gov/portal/content/104877" TargetMode="External"/><Relationship Id="rId1" Type="http://schemas.openxmlformats.org/officeDocument/2006/relationships/hyperlink" Target="http://www.jmu.edu/financemanual/procedures/4215.s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jmu.edu/facmgt/services/motor-pool/rentalpolicies.shtml" TargetMode="External"/><Relationship Id="rId4" Type="http://schemas.openxmlformats.org/officeDocument/2006/relationships/hyperlink" Target="http://www.jmu.edu/finprocedures/4000/4215pvmr.s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hyperlink" Target="https://aoprals.state.gov/web920/per_diem.asp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://www.gsa.gov/portal/content/104877" TargetMode="External"/><Relationship Id="rId1" Type="http://schemas.openxmlformats.org/officeDocument/2006/relationships/hyperlink" Target="http://www.jmu.edu/financemanual/procedures/4215.s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jmu.edu/facmgt/services/motor-pool/rentalpolicies.shtml" TargetMode="External"/><Relationship Id="rId4" Type="http://schemas.openxmlformats.org/officeDocument/2006/relationships/hyperlink" Target="http://www.jmu.edu/finprocedures/4000/4215pvmr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workbookViewId="0">
      <selection activeCell="M11" sqref="M11"/>
    </sheetView>
  </sheetViews>
  <sheetFormatPr defaultRowHeight="15" x14ac:dyDescent="0.25"/>
  <cols>
    <col min="1" max="1" width="0.5703125" style="2" customWidth="1"/>
    <col min="2" max="2" width="9.7109375" style="2" customWidth="1"/>
    <col min="3" max="3" width="11" style="2" customWidth="1"/>
    <col min="4" max="4" width="8.140625" style="2" customWidth="1"/>
    <col min="5" max="5" width="8.28515625" style="2" customWidth="1"/>
    <col min="6" max="6" width="6.85546875" style="2" customWidth="1"/>
    <col min="7" max="7" width="4.5703125" style="2" customWidth="1"/>
    <col min="8" max="8" width="5.42578125" style="2" customWidth="1"/>
    <col min="9" max="10" width="8.28515625" style="2" customWidth="1"/>
    <col min="11" max="11" width="8.7109375" style="2" customWidth="1"/>
    <col min="12" max="12" width="12.28515625" style="2" customWidth="1"/>
    <col min="13" max="15" width="9.7109375" style="2" customWidth="1"/>
    <col min="16" max="16" width="10.7109375" style="2" customWidth="1"/>
    <col min="17" max="17" width="9.7109375" style="2" customWidth="1"/>
    <col min="18" max="18" width="10.7109375" style="2" customWidth="1"/>
    <col min="19" max="16384" width="9.140625" style="2"/>
  </cols>
  <sheetData>
    <row r="1" spans="1:18" ht="16.5" customHeight="1" thickBot="1" x14ac:dyDescent="0.3">
      <c r="B1" s="27" t="s">
        <v>31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52.5" thickTop="1" thickBot="1" x14ac:dyDescent="0.3">
      <c r="B2" s="6" t="s">
        <v>0</v>
      </c>
      <c r="C2" s="6" t="s">
        <v>33</v>
      </c>
      <c r="D2" s="6" t="s">
        <v>13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6" t="s">
        <v>24</v>
      </c>
      <c r="N2" s="6" t="s">
        <v>25</v>
      </c>
      <c r="O2" s="6" t="s">
        <v>26</v>
      </c>
      <c r="P2" s="6" t="s">
        <v>27</v>
      </c>
      <c r="Q2" s="6" t="s">
        <v>28</v>
      </c>
      <c r="R2" s="6" t="s">
        <v>29</v>
      </c>
    </row>
    <row r="3" spans="1:18" ht="39.950000000000003" customHeight="1" x14ac:dyDescent="0.25">
      <c r="B3" s="8"/>
      <c r="C3" s="8"/>
      <c r="D3" s="8" t="s">
        <v>42</v>
      </c>
      <c r="E3" s="8">
        <v>0</v>
      </c>
      <c r="F3" s="8">
        <v>0</v>
      </c>
      <c r="G3" s="8">
        <v>0</v>
      </c>
      <c r="H3" s="8">
        <v>0</v>
      </c>
      <c r="I3" s="9">
        <f>0*1.2</f>
        <v>0</v>
      </c>
      <c r="J3" s="9">
        <v>0</v>
      </c>
      <c r="K3" s="12">
        <f>J3*0.75</f>
        <v>0</v>
      </c>
      <c r="L3" s="9">
        <f>(0*0.56)+(G3+H3)*50</f>
        <v>0</v>
      </c>
      <c r="M3" s="9">
        <v>0</v>
      </c>
      <c r="N3" s="9">
        <v>0</v>
      </c>
      <c r="O3" s="20">
        <v>0</v>
      </c>
      <c r="P3" s="12">
        <f>E3*F3*I3</f>
        <v>0</v>
      </c>
      <c r="Q3" s="12">
        <f>(E3*G3*J3)+(E3*H3*K3)</f>
        <v>0</v>
      </c>
      <c r="R3" s="15">
        <f>SUM(L3:Q3)</f>
        <v>0</v>
      </c>
    </row>
    <row r="4" spans="1:18" ht="39.950000000000003" customHeight="1" x14ac:dyDescent="0.25">
      <c r="B4" s="8"/>
      <c r="C4" s="8"/>
      <c r="D4" s="8" t="s">
        <v>42</v>
      </c>
      <c r="E4" s="8">
        <v>0</v>
      </c>
      <c r="F4" s="8">
        <v>0</v>
      </c>
      <c r="G4" s="8">
        <v>0</v>
      </c>
      <c r="H4" s="8">
        <v>0</v>
      </c>
      <c r="I4" s="9">
        <f>(0*1.5)*1.2</f>
        <v>0</v>
      </c>
      <c r="J4" s="9">
        <v>0</v>
      </c>
      <c r="K4" s="12">
        <f>J4*0.75</f>
        <v>0</v>
      </c>
      <c r="L4" s="9">
        <f>(118*0.56*E4)+(E4*(G4+H4)*10)</f>
        <v>0</v>
      </c>
      <c r="M4" s="9">
        <f>0*E4</f>
        <v>0</v>
      </c>
      <c r="N4" s="9">
        <v>0</v>
      </c>
      <c r="O4" s="21">
        <v>0</v>
      </c>
      <c r="P4" s="12">
        <f>E4*F4*I4</f>
        <v>0</v>
      </c>
      <c r="Q4" s="12">
        <f t="shared" ref="Q4:Q5" si="0">(E4*G4*J4)+(E4*H4*K4)</f>
        <v>0</v>
      </c>
      <c r="R4" s="15">
        <f>SUM(L4:Q4)</f>
        <v>0</v>
      </c>
    </row>
    <row r="5" spans="1:18" ht="39.950000000000003" customHeight="1" thickBot="1" x14ac:dyDescent="0.3">
      <c r="B5" s="10"/>
      <c r="C5" s="10"/>
      <c r="D5" s="10" t="s">
        <v>42</v>
      </c>
      <c r="E5" s="10">
        <v>0</v>
      </c>
      <c r="F5" s="10">
        <v>0</v>
      </c>
      <c r="G5" s="10">
        <v>0</v>
      </c>
      <c r="H5" s="10">
        <v>0</v>
      </c>
      <c r="I5" s="11">
        <v>0</v>
      </c>
      <c r="J5" s="11">
        <v>0</v>
      </c>
      <c r="K5" s="13">
        <f>J5*0.75</f>
        <v>0</v>
      </c>
      <c r="L5" s="11">
        <f>(0*0.56)+((G5+H5)*40)</f>
        <v>0</v>
      </c>
      <c r="M5" s="11">
        <v>0</v>
      </c>
      <c r="N5" s="11">
        <v>0</v>
      </c>
      <c r="O5" s="22">
        <v>0</v>
      </c>
      <c r="P5" s="13">
        <f>E5*F5*I5</f>
        <v>0</v>
      </c>
      <c r="Q5" s="13">
        <f t="shared" si="0"/>
        <v>0</v>
      </c>
      <c r="R5" s="16">
        <f>SUM(L5:Q5)</f>
        <v>0</v>
      </c>
    </row>
    <row r="6" spans="1:18" ht="15.75" thickBot="1" x14ac:dyDescent="0.3">
      <c r="B6" s="7"/>
      <c r="C6" s="7"/>
      <c r="D6" s="7"/>
      <c r="E6" s="7"/>
      <c r="F6" s="7"/>
      <c r="G6" s="7"/>
      <c r="H6" s="7"/>
      <c r="I6" s="7"/>
      <c r="J6" s="7"/>
      <c r="K6" s="7"/>
      <c r="L6" s="17">
        <f>SUM(L3:L5)</f>
        <v>0</v>
      </c>
      <c r="M6" s="17">
        <f>SUM(M3:M5)</f>
        <v>0</v>
      </c>
      <c r="N6" s="17">
        <f t="shared" ref="N6:R6" si="1">SUM(N3:N5)</f>
        <v>0</v>
      </c>
      <c r="O6" s="23">
        <f t="shared" si="1"/>
        <v>0</v>
      </c>
      <c r="P6" s="17">
        <f t="shared" si="1"/>
        <v>0</v>
      </c>
      <c r="Q6" s="17">
        <f t="shared" si="1"/>
        <v>0</v>
      </c>
      <c r="R6" s="17">
        <f t="shared" si="1"/>
        <v>0</v>
      </c>
    </row>
    <row r="7" spans="1:18" ht="15.75" thickTop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27.75" customHeight="1" x14ac:dyDescent="0.25">
      <c r="A8" s="28" t="s">
        <v>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5">
      <c r="A9" s="19" t="s">
        <v>30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" t="s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9" t="s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9" t="s">
        <v>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" t="s">
        <v>41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" t="s">
        <v>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9" t="s">
        <v>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" t="s">
        <v>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9" t="s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</sheetData>
  <mergeCells count="2">
    <mergeCell ref="B1:R1"/>
    <mergeCell ref="A8:R8"/>
  </mergeCells>
  <hyperlinks>
    <hyperlink ref="A9" r:id="rId1"/>
    <hyperlink ref="A11" r:id="rId2"/>
    <hyperlink ref="A12" r:id="rId3"/>
    <hyperlink ref="A16" r:id="rId4"/>
    <hyperlink ref="A19" r:id="rId5"/>
  </hyperlinks>
  <pageMargins left="0.25" right="0.25" top="0.75" bottom="0.75" header="0.3" footer="0.3"/>
  <pageSetup scale="88" fitToHeight="0" orientation="landscape" horizontalDpi="1200" verticalDpi="1200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activeCell="A3" sqref="A3:XFD5"/>
    </sheetView>
  </sheetViews>
  <sheetFormatPr defaultRowHeight="12.75" x14ac:dyDescent="0.2"/>
  <cols>
    <col min="1" max="1" width="0.5703125" style="3" customWidth="1"/>
    <col min="2" max="2" width="9.7109375" style="4" customWidth="1"/>
    <col min="3" max="3" width="11" style="4" customWidth="1"/>
    <col min="4" max="4" width="8.140625" style="4" customWidth="1"/>
    <col min="5" max="5" width="8.28515625" style="4" customWidth="1"/>
    <col min="6" max="6" width="6.85546875" style="4" customWidth="1"/>
    <col min="7" max="7" width="4.5703125" style="4" customWidth="1"/>
    <col min="8" max="8" width="5.42578125" style="4" customWidth="1"/>
    <col min="9" max="10" width="8.28515625" style="4" customWidth="1"/>
    <col min="11" max="11" width="8.7109375" style="4" customWidth="1"/>
    <col min="12" max="12" width="12.28515625" style="4" customWidth="1"/>
    <col min="13" max="15" width="9.7109375" style="4" customWidth="1"/>
    <col min="16" max="16" width="10.7109375" style="4" customWidth="1"/>
    <col min="17" max="17" width="9.7109375" style="4" customWidth="1"/>
    <col min="18" max="18" width="10.7109375" style="4" customWidth="1"/>
    <col min="19" max="16384" width="9.140625" style="3"/>
  </cols>
  <sheetData>
    <row r="1" spans="1:18" ht="16.5" thickBot="1" x14ac:dyDescent="0.3">
      <c r="B1" s="27" t="s">
        <v>31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52.5" thickTop="1" thickBot="1" x14ac:dyDescent="0.25">
      <c r="B2" s="6" t="s">
        <v>0</v>
      </c>
      <c r="C2" s="6" t="s">
        <v>33</v>
      </c>
      <c r="D2" s="6" t="s">
        <v>13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6" t="s">
        <v>24</v>
      </c>
      <c r="N2" s="6" t="s">
        <v>25</v>
      </c>
      <c r="O2" s="6" t="s">
        <v>26</v>
      </c>
      <c r="P2" s="6" t="s">
        <v>27</v>
      </c>
      <c r="Q2" s="6" t="s">
        <v>28</v>
      </c>
      <c r="R2" s="6" t="s">
        <v>29</v>
      </c>
    </row>
    <row r="3" spans="1:18" ht="39.950000000000003" customHeight="1" x14ac:dyDescent="0.2">
      <c r="B3" s="8" t="s">
        <v>1</v>
      </c>
      <c r="C3" s="8" t="s">
        <v>10</v>
      </c>
      <c r="D3" s="8" t="s">
        <v>32</v>
      </c>
      <c r="E3" s="8">
        <v>2</v>
      </c>
      <c r="F3" s="8">
        <v>2</v>
      </c>
      <c r="G3" s="8">
        <v>1</v>
      </c>
      <c r="H3" s="8">
        <v>2</v>
      </c>
      <c r="I3" s="9">
        <f>258*1.2</f>
        <v>309.59999999999997</v>
      </c>
      <c r="J3" s="9">
        <v>79</v>
      </c>
      <c r="K3" s="12">
        <f>J3*0.75</f>
        <v>59.25</v>
      </c>
      <c r="L3" s="9">
        <f>(132*0.56)+(G3+H3)*50</f>
        <v>223.92000000000002</v>
      </c>
      <c r="M3" s="9">
        <v>0</v>
      </c>
      <c r="N3" s="9">
        <f>400*E3</f>
        <v>800</v>
      </c>
      <c r="O3" s="9">
        <v>0</v>
      </c>
      <c r="P3" s="12">
        <f>E3*F3*I3</f>
        <v>1238.3999999999999</v>
      </c>
      <c r="Q3" s="12">
        <f>(E3*G3*J3)+(E3*H3*K3)</f>
        <v>395</v>
      </c>
      <c r="R3" s="15">
        <f>SUM(L3:Q3)</f>
        <v>2657.3199999999997</v>
      </c>
    </row>
    <row r="4" spans="1:18" ht="39.950000000000003" customHeight="1" x14ac:dyDescent="0.2">
      <c r="B4" s="8" t="s">
        <v>1</v>
      </c>
      <c r="C4" s="8" t="s">
        <v>11</v>
      </c>
      <c r="D4" s="8" t="s">
        <v>14</v>
      </c>
      <c r="E4" s="8">
        <v>3</v>
      </c>
      <c r="F4" s="8">
        <v>5</v>
      </c>
      <c r="G4" s="8">
        <v>4</v>
      </c>
      <c r="H4" s="8">
        <v>2</v>
      </c>
      <c r="I4" s="9">
        <f>(182*1.5)*1.2</f>
        <v>327.59999999999997</v>
      </c>
      <c r="J4" s="9">
        <v>74</v>
      </c>
      <c r="K4" s="12">
        <f>J4*0.75</f>
        <v>55.5</v>
      </c>
      <c r="L4" s="9">
        <f>(118*0.56*E4)+(E4*(G4+H4)*10)</f>
        <v>378.24</v>
      </c>
      <c r="M4" s="9">
        <f>400*E4</f>
        <v>1200</v>
      </c>
      <c r="N4" s="9">
        <f>350*E4</f>
        <v>1050</v>
      </c>
      <c r="O4" s="9">
        <v>0</v>
      </c>
      <c r="P4" s="12">
        <f>E4*F4*I4</f>
        <v>4913.9999999999991</v>
      </c>
      <c r="Q4" s="12">
        <f t="shared" ref="Q4:Q5" si="0">(E4*G4*J4)+(E4*H4*K4)</f>
        <v>1221</v>
      </c>
      <c r="R4" s="15">
        <f>SUM(L4:Q4)</f>
        <v>8763.239999999998</v>
      </c>
    </row>
    <row r="5" spans="1:18" ht="39.950000000000003" customHeight="1" thickBot="1" x14ac:dyDescent="0.25">
      <c r="B5" s="10" t="s">
        <v>1</v>
      </c>
      <c r="C5" s="10" t="s">
        <v>12</v>
      </c>
      <c r="D5" s="10" t="s">
        <v>15</v>
      </c>
      <c r="E5" s="10">
        <v>4</v>
      </c>
      <c r="F5" s="10">
        <v>4</v>
      </c>
      <c r="G5" s="10">
        <v>3</v>
      </c>
      <c r="H5" s="10">
        <v>2</v>
      </c>
      <c r="I5" s="11">
        <v>145</v>
      </c>
      <c r="J5" s="11">
        <v>64</v>
      </c>
      <c r="K5" s="13">
        <f>J5*0.75</f>
        <v>48</v>
      </c>
      <c r="L5" s="11">
        <f>(128*0.56)+((G5+H5)*40)</f>
        <v>271.68</v>
      </c>
      <c r="M5" s="11">
        <v>0</v>
      </c>
      <c r="N5" s="11">
        <f>0*E5</f>
        <v>0</v>
      </c>
      <c r="O5" s="11">
        <v>0</v>
      </c>
      <c r="P5" s="13">
        <f>E5*F5*I5</f>
        <v>2320</v>
      </c>
      <c r="Q5" s="13">
        <f t="shared" si="0"/>
        <v>1152</v>
      </c>
      <c r="R5" s="16">
        <f>SUM(L5:Q5)</f>
        <v>3743.68</v>
      </c>
    </row>
    <row r="6" spans="1:18" ht="13.5" thickBot="1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  <c r="L6" s="25">
        <f>SUM(L3:L5)</f>
        <v>873.84000000000015</v>
      </c>
      <c r="M6" s="25">
        <f t="shared" ref="M6:R6" si="1">SUM(M3:M5)</f>
        <v>1200</v>
      </c>
      <c r="N6" s="25">
        <f t="shared" si="1"/>
        <v>1850</v>
      </c>
      <c r="O6" s="25">
        <f t="shared" si="1"/>
        <v>0</v>
      </c>
      <c r="P6" s="25">
        <f t="shared" si="1"/>
        <v>8472.3999999999978</v>
      </c>
      <c r="Q6" s="25">
        <f t="shared" si="1"/>
        <v>2768</v>
      </c>
      <c r="R6" s="25">
        <f t="shared" si="1"/>
        <v>15164.239999999998</v>
      </c>
    </row>
    <row r="7" spans="1:18" ht="13.5" thickTop="1" x14ac:dyDescent="0.2"/>
    <row r="8" spans="1:18" ht="31.5" customHeight="1" x14ac:dyDescent="0.2">
      <c r="A8" s="29" t="s">
        <v>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">
      <c r="A9" s="14" t="s">
        <v>30</v>
      </c>
    </row>
    <row r="10" spans="1:18" x14ac:dyDescent="0.2">
      <c r="A10" s="5" t="s">
        <v>3</v>
      </c>
    </row>
    <row r="11" spans="1:18" x14ac:dyDescent="0.2">
      <c r="A11" s="14" t="s">
        <v>4</v>
      </c>
    </row>
    <row r="12" spans="1:18" x14ac:dyDescent="0.2">
      <c r="A12" s="14" t="s">
        <v>5</v>
      </c>
    </row>
    <row r="13" spans="1:18" x14ac:dyDescent="0.2">
      <c r="A13" s="5" t="s">
        <v>41</v>
      </c>
    </row>
    <row r="15" spans="1:18" x14ac:dyDescent="0.2">
      <c r="A15" s="5" t="s">
        <v>6</v>
      </c>
    </row>
    <row r="16" spans="1:18" x14ac:dyDescent="0.2">
      <c r="A16" s="14" t="s">
        <v>7</v>
      </c>
    </row>
    <row r="18" spans="1:1" x14ac:dyDescent="0.2">
      <c r="A18" s="5" t="s">
        <v>8</v>
      </c>
    </row>
    <row r="19" spans="1:1" x14ac:dyDescent="0.2">
      <c r="A19" s="14" t="s">
        <v>9</v>
      </c>
    </row>
  </sheetData>
  <mergeCells count="2">
    <mergeCell ref="B1:R1"/>
    <mergeCell ref="A8:R8"/>
  </mergeCells>
  <hyperlinks>
    <hyperlink ref="A9" r:id="rId1"/>
    <hyperlink ref="A11" r:id="rId2"/>
    <hyperlink ref="A12" r:id="rId3"/>
    <hyperlink ref="A16" r:id="rId4"/>
    <hyperlink ref="A19" r:id="rId5"/>
  </hyperlinks>
  <pageMargins left="0.25" right="0.25" top="0.75" bottom="0.75" header="0.3" footer="0.3"/>
  <pageSetup scale="88" fitToHeight="0" orientation="landscape" horizontalDpi="1200" verticalDpi="1200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workbookViewId="0">
      <selection activeCell="A3" sqref="A3:XFD5"/>
    </sheetView>
  </sheetViews>
  <sheetFormatPr defaultRowHeight="15" x14ac:dyDescent="0.25"/>
  <cols>
    <col min="1" max="1" width="0.5703125" customWidth="1"/>
    <col min="2" max="2" width="9.7109375" customWidth="1"/>
    <col min="3" max="3" width="11" customWidth="1"/>
    <col min="4" max="4" width="8.140625" customWidth="1"/>
    <col min="5" max="5" width="8.28515625" customWidth="1"/>
    <col min="6" max="6" width="6.85546875" customWidth="1"/>
    <col min="7" max="7" width="4.5703125" customWidth="1"/>
    <col min="8" max="8" width="5.42578125" customWidth="1"/>
    <col min="9" max="10" width="8.28515625" customWidth="1"/>
    <col min="11" max="11" width="8.7109375" customWidth="1"/>
    <col min="12" max="12" width="12.28515625" customWidth="1"/>
    <col min="13" max="15" width="9.7109375" customWidth="1"/>
    <col min="16" max="16" width="10.7109375" customWidth="1"/>
    <col min="17" max="17" width="9.7109375" customWidth="1"/>
    <col min="18" max="18" width="10.7109375" customWidth="1"/>
  </cols>
  <sheetData>
    <row r="1" spans="1:18" ht="16.5" thickBot="1" x14ac:dyDescent="0.3">
      <c r="A1" s="3"/>
      <c r="B1" s="27" t="s">
        <v>31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52.5" thickTop="1" thickBot="1" x14ac:dyDescent="0.3">
      <c r="A2" s="3"/>
      <c r="B2" s="6" t="s">
        <v>0</v>
      </c>
      <c r="C2" s="6" t="s">
        <v>33</v>
      </c>
      <c r="D2" s="6" t="s">
        <v>13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6" t="s">
        <v>24</v>
      </c>
      <c r="N2" s="6" t="s">
        <v>25</v>
      </c>
      <c r="O2" s="6" t="s">
        <v>40</v>
      </c>
      <c r="P2" s="6" t="s">
        <v>27</v>
      </c>
      <c r="Q2" s="6" t="s">
        <v>28</v>
      </c>
      <c r="R2" s="6" t="s">
        <v>29</v>
      </c>
    </row>
    <row r="3" spans="1:18" ht="39.950000000000003" customHeight="1" x14ac:dyDescent="0.25">
      <c r="A3" s="3"/>
      <c r="B3" s="8" t="s">
        <v>1</v>
      </c>
      <c r="C3" s="8" t="s">
        <v>34</v>
      </c>
      <c r="D3" s="26" t="s">
        <v>37</v>
      </c>
      <c r="E3" s="8">
        <v>1</v>
      </c>
      <c r="F3" s="8">
        <v>5</v>
      </c>
      <c r="G3" s="8">
        <v>4</v>
      </c>
      <c r="H3" s="8">
        <v>2</v>
      </c>
      <c r="I3" s="9">
        <v>240</v>
      </c>
      <c r="J3" s="9">
        <v>147</v>
      </c>
      <c r="K3" s="12">
        <f>J3*0.75</f>
        <v>110.25</v>
      </c>
      <c r="L3" s="9">
        <f>(117*0.56)+(G3+H3)*75</f>
        <v>515.52</v>
      </c>
      <c r="M3" s="9">
        <f>1530+30</f>
        <v>1560</v>
      </c>
      <c r="N3" s="9">
        <f>965*E3</f>
        <v>965</v>
      </c>
      <c r="O3" s="9">
        <v>160</v>
      </c>
      <c r="P3" s="12">
        <f>E3*F3*I3</f>
        <v>1200</v>
      </c>
      <c r="Q3" s="12">
        <f>(E3*G3*J3)+(E3*H3*K3)</f>
        <v>808.5</v>
      </c>
      <c r="R3" s="15">
        <f>SUM(L3:Q3)</f>
        <v>5209.0200000000004</v>
      </c>
    </row>
    <row r="4" spans="1:18" ht="39.950000000000003" customHeight="1" x14ac:dyDescent="0.25">
      <c r="A4" s="3"/>
      <c r="B4" s="8" t="s">
        <v>1</v>
      </c>
      <c r="C4" s="8" t="s">
        <v>35</v>
      </c>
      <c r="D4" s="8" t="s">
        <v>38</v>
      </c>
      <c r="E4" s="8">
        <v>3</v>
      </c>
      <c r="F4" s="8">
        <v>5</v>
      </c>
      <c r="G4" s="8">
        <v>4</v>
      </c>
      <c r="H4" s="8">
        <v>2</v>
      </c>
      <c r="I4" s="9">
        <f>219*1.5</f>
        <v>328.5</v>
      </c>
      <c r="J4" s="9">
        <v>99</v>
      </c>
      <c r="K4" s="12">
        <f>J4*0.75</f>
        <v>74.25</v>
      </c>
      <c r="L4" s="9">
        <f>(117*0.56*E4)+(E4*(G4+H4)*75)</f>
        <v>1546.56</v>
      </c>
      <c r="M4" s="9">
        <f>(880+30)*E4</f>
        <v>2730</v>
      </c>
      <c r="N4" s="9">
        <f>350*E4</f>
        <v>1050</v>
      </c>
      <c r="O4" s="9">
        <f>160*E4</f>
        <v>480</v>
      </c>
      <c r="P4" s="12">
        <f>E4*F4*I4</f>
        <v>4927.5</v>
      </c>
      <c r="Q4" s="12">
        <f>(E4*G4*J4)+(E4*H4*K4)</f>
        <v>1633.5</v>
      </c>
      <c r="R4" s="15">
        <f>SUM(L4:Q4)</f>
        <v>12367.56</v>
      </c>
    </row>
    <row r="5" spans="1:18" ht="39.950000000000003" customHeight="1" thickBot="1" x14ac:dyDescent="0.3">
      <c r="A5" s="3"/>
      <c r="B5" s="10" t="s">
        <v>1</v>
      </c>
      <c r="C5" s="10" t="s">
        <v>36</v>
      </c>
      <c r="D5" s="10" t="s">
        <v>39</v>
      </c>
      <c r="E5" s="10">
        <v>4</v>
      </c>
      <c r="F5" s="10">
        <v>6</v>
      </c>
      <c r="G5" s="10">
        <v>5</v>
      </c>
      <c r="H5" s="10">
        <v>2</v>
      </c>
      <c r="I5" s="11">
        <v>200</v>
      </c>
      <c r="J5" s="11">
        <v>137</v>
      </c>
      <c r="K5" s="13">
        <f>J5*0.75</f>
        <v>102.75</v>
      </c>
      <c r="L5" s="11">
        <f>(117*0.56)+((G5+H5)*75)</f>
        <v>590.52</v>
      </c>
      <c r="M5" s="11">
        <f>(560+30)*E5</f>
        <v>2360</v>
      </c>
      <c r="N5" s="11">
        <v>0</v>
      </c>
      <c r="O5" s="11">
        <f>135*E5</f>
        <v>540</v>
      </c>
      <c r="P5" s="13">
        <f>E5*F5*I5</f>
        <v>4800</v>
      </c>
      <c r="Q5" s="13">
        <f>(E5*G5*J5)+(E5*H5*K5)</f>
        <v>3562</v>
      </c>
      <c r="R5" s="16">
        <f>SUM(L5:Q5)</f>
        <v>11852.52</v>
      </c>
    </row>
    <row r="6" spans="1:18" ht="15.75" thickBot="1" x14ac:dyDescent="0.3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17">
        <f>SUM(L3:L5)</f>
        <v>2652.6</v>
      </c>
      <c r="M6" s="17">
        <f t="shared" ref="M6:R6" si="0">SUM(M3:M5)</f>
        <v>6650</v>
      </c>
      <c r="N6" s="17">
        <f t="shared" si="0"/>
        <v>2015</v>
      </c>
      <c r="O6" s="17">
        <f t="shared" si="0"/>
        <v>1180</v>
      </c>
      <c r="P6" s="17">
        <f t="shared" si="0"/>
        <v>10927.5</v>
      </c>
      <c r="Q6" s="17">
        <f t="shared" si="0"/>
        <v>6004</v>
      </c>
      <c r="R6" s="17">
        <f t="shared" si="0"/>
        <v>29429.100000000002</v>
      </c>
    </row>
    <row r="7" spans="1:18" ht="15.75" thickTop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7" customHeight="1" x14ac:dyDescent="0.25">
      <c r="A8" s="29" t="s">
        <v>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14" t="s">
        <v>30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25">
      <c r="A10" s="5" t="s"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A11" s="14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A12" s="14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6.5" customHeight="1" x14ac:dyDescent="0.25">
      <c r="A13" s="5" t="s">
        <v>41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5">
      <c r="A15" s="5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A16" s="14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5" t="s">
        <v>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14" t="s">
        <v>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</sheetData>
  <mergeCells count="2">
    <mergeCell ref="B1:R1"/>
    <mergeCell ref="A8:R8"/>
  </mergeCells>
  <hyperlinks>
    <hyperlink ref="A9" r:id="rId1"/>
    <hyperlink ref="A11" r:id="rId2"/>
    <hyperlink ref="A12" r:id="rId3"/>
    <hyperlink ref="A16" r:id="rId4"/>
    <hyperlink ref="A19" r:id="rId5"/>
  </hyperlinks>
  <pageMargins left="0.25" right="0.25" top="0.75" bottom="0.75" header="0.3" footer="0.3"/>
  <pageSetup scale="88" fitToHeight="0" orientation="landscape" horizontalDpi="1200" verticalDpi="1200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Template</vt:lpstr>
      <vt:lpstr>Domestic Example</vt:lpstr>
      <vt:lpstr>International Example</vt:lpstr>
      <vt:lpstr>'Domestic Example'!Print_Area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Chloe Virginia - powellcv</dc:creator>
  <cp:lastModifiedBy>Powell, Chloe Virginia - powellcv</cp:lastModifiedBy>
  <cp:lastPrinted>2022-03-01T17:32:19Z</cp:lastPrinted>
  <dcterms:created xsi:type="dcterms:W3CDTF">2022-03-01T16:34:43Z</dcterms:created>
  <dcterms:modified xsi:type="dcterms:W3CDTF">2022-03-01T17:34:09Z</dcterms:modified>
</cp:coreProperties>
</file>