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hidePivotFieldList="1" autoCompressPictures="0"/>
  <bookViews>
    <workbookView xWindow="-36400" yWindow="-2820" windowWidth="25600" windowHeight="16060" tabRatio="961" activeTab="3"/>
  </bookViews>
  <sheets>
    <sheet name="Instructions" sheetId="1" r:id="rId1"/>
    <sheet name="Account Codes" sheetId="2" r:id="rId2"/>
    <sheet name="FY18 Budget" sheetId="3" r:id="rId3"/>
    <sheet name="Committee Budgets" sheetId="29" r:id="rId4"/>
    <sheet name="Sheet1" sheetId="30" r:id="rId5"/>
    <sheet name="Academic Affairs" sheetId="13" r:id="rId6"/>
    <sheet name="Big Event" sheetId="17" r:id="rId7"/>
    <sheet name="CAGE" sheetId="16" r:id="rId8"/>
    <sheet name="Vice President &amp; CC" sheetId="15" r:id="rId9"/>
    <sheet name="Communications" sheetId="14" r:id="rId10"/>
    <sheet name="Finance" sheetId="18" r:id="rId11"/>
    <sheet name="Internal Spending" sheetId="19" r:id="rId12"/>
    <sheet name="Legislative Action" sheetId="20" r:id="rId13"/>
    <sheet name="Membership" sheetId="22" r:id="rId14"/>
    <sheet name="President" sheetId="21" r:id="rId15"/>
    <sheet name="Promotional Items" sheetId="23" r:id="rId16"/>
    <sheet name="Revenue" sheetId="24" r:id="rId17"/>
    <sheet name="Stipends" sheetId="26" r:id="rId18"/>
    <sheet name="Supplies" sheetId="27" r:id="rId19"/>
    <sheet name="USERVE" sheetId="25" r:id="rId20"/>
    <sheet name="Check" sheetId="28" r:id="rId21"/>
    <sheet name="Reconcile Report" sheetId="4" r:id="rId22"/>
  </sheets>
  <definedNames>
    <definedName name="solver_typ" localSheetId="2" hidden="1">2</definedName>
    <definedName name="solver_ver" localSheetId="2" hidden="1">16</definedName>
  </definedNames>
  <calcPr calcId="140001" concurrentCalc="0"/>
  <pivotCaches>
    <pivotCache cacheId="2" r:id="rId23"/>
  </pivotCaches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101" i="30" l="1"/>
  <c r="J2" i="30"/>
  <c r="J6" i="30"/>
  <c r="J9" i="30"/>
  <c r="J12" i="30"/>
  <c r="J15" i="30"/>
  <c r="J26" i="30"/>
  <c r="J41" i="30"/>
  <c r="K41" i="30"/>
  <c r="J47" i="30"/>
  <c r="J50" i="30"/>
  <c r="K50" i="30"/>
  <c r="J57" i="30"/>
  <c r="J86" i="30"/>
  <c r="K86" i="30"/>
  <c r="J87" i="30"/>
  <c r="I89" i="30"/>
  <c r="J89" i="30"/>
  <c r="K89" i="30"/>
  <c r="J98" i="30"/>
  <c r="J93" i="30"/>
  <c r="K93" i="30"/>
  <c r="J99" i="30"/>
  <c r="J100" i="30"/>
  <c r="C100" i="30"/>
  <c r="C99" i="30"/>
  <c r="C98" i="30"/>
  <c r="C97" i="30"/>
  <c r="C96" i="30"/>
  <c r="C95" i="30"/>
  <c r="C94" i="30"/>
  <c r="G93" i="30"/>
  <c r="H93" i="30"/>
  <c r="C93" i="30"/>
  <c r="C92" i="30"/>
  <c r="C91" i="30"/>
  <c r="C90" i="30"/>
  <c r="G87" i="30"/>
  <c r="G89" i="30"/>
  <c r="H89" i="30"/>
  <c r="C89" i="30"/>
  <c r="C88" i="30"/>
  <c r="C87" i="30"/>
  <c r="G57" i="30"/>
  <c r="G86" i="30"/>
  <c r="H86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G47" i="30"/>
  <c r="G50" i="30"/>
  <c r="H50" i="30"/>
  <c r="C50" i="30"/>
  <c r="C49" i="30"/>
  <c r="C48" i="30"/>
  <c r="C47" i="30"/>
  <c r="C46" i="30"/>
  <c r="C45" i="30"/>
  <c r="C44" i="30"/>
  <c r="C43" i="30"/>
  <c r="C42" i="30"/>
  <c r="G2" i="30"/>
  <c r="G6" i="30"/>
  <c r="G9" i="30"/>
  <c r="G12" i="30"/>
  <c r="G15" i="30"/>
  <c r="G26" i="30"/>
  <c r="G41" i="30"/>
  <c r="H41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3" i="30"/>
  <c r="C2" i="30"/>
  <c r="K96" i="3"/>
  <c r="K90" i="3"/>
  <c r="J92" i="3"/>
  <c r="K92" i="3"/>
  <c r="D4" i="25"/>
  <c r="D4" i="27"/>
  <c r="D4" i="26"/>
  <c r="D4" i="24"/>
  <c r="D4" i="23"/>
  <c r="D4" i="21"/>
  <c r="D4" i="22"/>
  <c r="D4" i="20"/>
  <c r="D4" i="19"/>
  <c r="D4" i="18"/>
  <c r="D4" i="14"/>
  <c r="D4" i="15"/>
  <c r="D4" i="16"/>
  <c r="D4" i="17"/>
  <c r="D4" i="13"/>
  <c r="B91" i="3"/>
  <c r="B79" i="3"/>
  <c r="B80" i="3"/>
  <c r="B81" i="3"/>
  <c r="B82" i="3"/>
  <c r="B83" i="3"/>
  <c r="B84" i="3"/>
  <c r="B85" i="3"/>
  <c r="B86" i="3"/>
  <c r="B87" i="3"/>
  <c r="B88" i="3"/>
  <c r="C3" i="28"/>
  <c r="D5" i="27"/>
  <c r="D5" i="26"/>
  <c r="D5" i="25"/>
  <c r="D5" i="24"/>
  <c r="D5" i="23"/>
  <c r="D5" i="22"/>
  <c r="D5" i="21"/>
  <c r="D5" i="20"/>
  <c r="D5" i="19"/>
  <c r="D5" i="18"/>
  <c r="D5" i="17"/>
  <c r="D5" i="16"/>
  <c r="D5" i="15"/>
  <c r="D5" i="14"/>
  <c r="D5" i="13"/>
  <c r="B42" i="3"/>
  <c r="G28" i="3"/>
  <c r="B26" i="3"/>
  <c r="B27" i="3"/>
  <c r="C4" i="28"/>
  <c r="L96" i="3"/>
  <c r="K102" i="3"/>
  <c r="K89" i="3"/>
  <c r="K60" i="3"/>
  <c r="K53" i="3"/>
  <c r="K50" i="3"/>
  <c r="K43" i="3"/>
  <c r="G96" i="3"/>
  <c r="H96" i="3"/>
  <c r="K28" i="3"/>
  <c r="K17" i="3"/>
  <c r="L89" i="3"/>
  <c r="L92" i="3"/>
  <c r="L53" i="3"/>
  <c r="K14" i="3"/>
  <c r="K11" i="3"/>
  <c r="K7" i="3"/>
  <c r="K2" i="3"/>
  <c r="K6" i="3"/>
  <c r="L43" i="3"/>
  <c r="K101" i="3"/>
  <c r="K103" i="3"/>
  <c r="E3" i="28"/>
  <c r="E4" i="28"/>
  <c r="G92" i="3"/>
  <c r="G90" i="3"/>
  <c r="G89" i="3"/>
  <c r="G60" i="3"/>
  <c r="G53" i="3"/>
  <c r="G50" i="3"/>
  <c r="G7" i="3"/>
  <c r="G2" i="3"/>
  <c r="G43" i="3"/>
  <c r="G17" i="3"/>
  <c r="G14" i="3"/>
  <c r="G11" i="3"/>
  <c r="G6" i="3"/>
  <c r="F102" i="3"/>
  <c r="F101" i="3"/>
  <c r="H89" i="3"/>
  <c r="H92" i="3"/>
  <c r="H53" i="3"/>
  <c r="H43" i="3"/>
  <c r="F103" i="3"/>
  <c r="B39" i="3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2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3" i="3"/>
  <c r="B24" i="3"/>
  <c r="B25" i="3"/>
  <c r="B28" i="3"/>
  <c r="B29" i="3"/>
  <c r="B30" i="3"/>
  <c r="B31" i="3"/>
  <c r="B32" i="3"/>
  <c r="B33" i="3"/>
  <c r="B34" i="3"/>
  <c r="B35" i="3"/>
  <c r="B36" i="3"/>
  <c r="B37" i="3"/>
  <c r="B38" i="3"/>
  <c r="B40" i="3"/>
  <c r="B41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89" i="3"/>
  <c r="B90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2" i="3"/>
</calcChain>
</file>

<file path=xl/comments1.xml><?xml version="1.0" encoding="utf-8"?>
<comments xmlns="http://schemas.openxmlformats.org/spreadsheetml/2006/main">
  <authors>
    <author>Paula Lam</author>
  </authors>
  <commentList>
    <comment ref="B24" authorId="0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comments2.xml><?xml version="1.0" encoding="utf-8"?>
<comments xmlns="http://schemas.openxmlformats.org/spreadsheetml/2006/main">
  <authors>
    <author>David Vaughn</author>
    <author>dvaughn</author>
  </authors>
  <commentList>
    <comment ref="A92" authorId="0">
      <text>
        <r>
          <rPr>
            <b/>
            <sz val="9"/>
            <color indexed="81"/>
            <rFont val="Tahoma"/>
            <family val="2"/>
          </rPr>
          <t>David Vaughn:</t>
        </r>
        <r>
          <rPr>
            <sz val="9"/>
            <color indexed="81"/>
            <rFont val="Tahoma"/>
            <family val="2"/>
          </rPr>
          <t xml:space="preserve">
Is this the right budget code?</t>
        </r>
      </text>
    </comment>
    <comment ref="C93" authorId="1">
      <text>
        <r>
          <rPr>
            <b/>
            <sz val="9"/>
            <color indexed="81"/>
            <rFont val="Tahoma"/>
            <family val="2"/>
          </rPr>
          <t>dvaughn:</t>
        </r>
        <r>
          <rPr>
            <sz val="9"/>
            <color indexed="81"/>
            <rFont val="Tahoma"/>
            <family val="2"/>
          </rPr>
          <t xml:space="preserve">
No
</t>
        </r>
      </text>
    </comment>
  </commentList>
</comments>
</file>

<file path=xl/comments3.xml><?xml version="1.0" encoding="utf-8"?>
<comments xmlns="http://schemas.openxmlformats.org/spreadsheetml/2006/main">
  <authors>
    <author>David Vaughn</author>
    <author>dvaughn</author>
  </authors>
  <commentList>
    <comment ref="B89" authorId="0">
      <text>
        <r>
          <rPr>
            <b/>
            <sz val="9"/>
            <color indexed="81"/>
            <rFont val="Tahoma"/>
            <family val="2"/>
          </rPr>
          <t>David Vaughn:</t>
        </r>
        <r>
          <rPr>
            <sz val="9"/>
            <color indexed="81"/>
            <rFont val="Tahoma"/>
            <family val="2"/>
          </rPr>
          <t xml:space="preserve">
Is this the right budget code?</t>
        </r>
      </text>
    </comment>
    <comment ref="D90" authorId="1">
      <text>
        <r>
          <rPr>
            <b/>
            <sz val="9"/>
            <color indexed="81"/>
            <rFont val="Tahoma"/>
            <family val="2"/>
          </rPr>
          <t>dvaughn:</t>
        </r>
        <r>
          <rPr>
            <sz val="9"/>
            <color indexed="81"/>
            <rFont val="Tahoma"/>
            <family val="2"/>
          </rPr>
          <t xml:space="preserve">
No
</t>
        </r>
      </text>
    </comment>
  </commentList>
</comments>
</file>

<file path=xl/sharedStrings.xml><?xml version="1.0" encoding="utf-8"?>
<sst xmlns="http://schemas.openxmlformats.org/spreadsheetml/2006/main" count="969" uniqueCount="236">
  <si>
    <t>Account Code</t>
  </si>
  <si>
    <t>Title</t>
  </si>
  <si>
    <t>Description</t>
  </si>
  <si>
    <t>Student Fees</t>
  </si>
  <si>
    <t>SGA Allocation</t>
  </si>
  <si>
    <t>Miscellaneous Revenue</t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</si>
  <si>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</si>
  <si>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</si>
  <si>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</si>
  <si>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Stipends</t>
  </si>
  <si>
    <t>Stipends for leadership positions wihtin organizations</t>
  </si>
  <si>
    <t>Media Services</t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</si>
  <si>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</si>
  <si>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</si>
  <si>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</si>
  <si>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</si>
  <si>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</si>
  <si>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</si>
  <si>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</si>
  <si>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</si>
  <si>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</si>
  <si>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</si>
  <si>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</si>
  <si>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</si>
  <si>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</si>
  <si>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Public Information &amp; Public Relations</t>
  </si>
  <si>
    <t xml:space="preserve"> Also includes fees for speakers, artists, and performers.</t>
  </si>
  <si>
    <t>Architectural Services</t>
  </si>
  <si>
    <t>Stage rental</t>
  </si>
  <si>
    <t>Food &amp; Dietary Services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</si>
  <si>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</si>
  <si>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Computer Hardware Maintenance</t>
  </si>
  <si>
    <t>Hardware maintenance</t>
  </si>
  <si>
    <t>Computer Software Maintenance</t>
  </si>
  <si>
    <t>Software maintenance</t>
  </si>
  <si>
    <t>Personal Vehicle</t>
  </si>
  <si>
    <t>Use of vehicle for business purposees</t>
  </si>
  <si>
    <t>Commercial Air</t>
  </si>
  <si>
    <t>Flight charges</t>
  </si>
  <si>
    <t>State Vehicle</t>
  </si>
  <si>
    <t>Use of state vehicle</t>
  </si>
  <si>
    <t>Registration and Lodging</t>
  </si>
  <si>
    <t>Registration for conferences and lodging for conference</t>
  </si>
  <si>
    <t>Travel Meals</t>
  </si>
  <si>
    <t>Food during conferences at perdiem rates</t>
  </si>
  <si>
    <t>Apparel supplies</t>
  </si>
  <si>
    <t>All clothing purchases - must be approved prior to purchase.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</si>
  <si>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</si>
  <si>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</si>
  <si>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</si>
  <si>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</si>
  <si>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</si>
  <si>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</si>
  <si>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</si>
  <si>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</si>
  <si>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Laundry and Linen</t>
  </si>
  <si>
    <t>Rental of linen per contractual agreement</t>
  </si>
  <si>
    <t>Recreational Supplies</t>
  </si>
  <si>
    <t>Outdoor recreational supplies</t>
  </si>
  <si>
    <t>Promotional Supplies</t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</si>
  <si>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</si>
  <si>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t>Premiums</t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</si>
  <si>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</si>
  <si>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t>Equipment Rentals</t>
  </si>
  <si>
    <t>Expense for renting equipment (i.e. film rental, copier renta, stage rentall)</t>
  </si>
  <si>
    <t>Building Rental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</si>
  <si>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</si>
  <si>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t>Computer Software</t>
  </si>
  <si>
    <t>Software purchases</t>
  </si>
  <si>
    <t>Event/Committee</t>
  </si>
  <si>
    <t>Cost Breakdown</t>
  </si>
  <si>
    <t>2017 Amount</t>
  </si>
  <si>
    <t>Account Subtotal</t>
  </si>
  <si>
    <t>Category Total</t>
  </si>
  <si>
    <t>New Cost Breakdown</t>
  </si>
  <si>
    <t>2018 Amount</t>
  </si>
  <si>
    <t>General Postage</t>
  </si>
  <si>
    <t>Supplies</t>
  </si>
  <si>
    <t>1 piece</t>
  </si>
  <si>
    <t>Class Council Publicity</t>
  </si>
  <si>
    <t>400 copies</t>
  </si>
  <si>
    <t>Committee Publicity</t>
  </si>
  <si>
    <t>200 copies</t>
  </si>
  <si>
    <t>Elections Commission Publicity</t>
  </si>
  <si>
    <t>SGA Communications/Publicity</t>
  </si>
  <si>
    <t>800 copies</t>
  </si>
  <si>
    <t>Fall 2016 Presidents Retreat</t>
  </si>
  <si>
    <t>President</t>
  </si>
  <si>
    <t>1 person</t>
  </si>
  <si>
    <t>NCLC Conference</t>
  </si>
  <si>
    <t>1 event</t>
  </si>
  <si>
    <t>Richmond Information Gathering Trip</t>
  </si>
  <si>
    <t>Legislative Action</t>
  </si>
  <si>
    <t>20 people</t>
  </si>
  <si>
    <t>DC Information Gathering/Networking Trip</t>
  </si>
  <si>
    <t>Alternative Spring Break</t>
  </si>
  <si>
    <t>CAGE</t>
  </si>
  <si>
    <t>10 people</t>
  </si>
  <si>
    <t>SGA Retreat (Fall &amp; Spring)</t>
  </si>
  <si>
    <t>Membership</t>
  </si>
  <si>
    <t>Leadership Transition</t>
  </si>
  <si>
    <t>20-25 people</t>
  </si>
  <si>
    <t>Take Your Professor to Lunch</t>
  </si>
  <si>
    <t>Academic Affairs</t>
  </si>
  <si>
    <t>Mr. and Ms. Madison</t>
  </si>
  <si>
    <t>Class Council</t>
  </si>
  <si>
    <t>SGA Awareness Promotions</t>
  </si>
  <si>
    <t>Promotional Items/Publicity</t>
  </si>
  <si>
    <t>Committee Promotions</t>
  </si>
  <si>
    <t>Campus Unity Events (Class Council)</t>
  </si>
  <si>
    <t>SGA Week</t>
  </si>
  <si>
    <t>Party in the Polls</t>
  </si>
  <si>
    <t>Purple Out Event Special Workorder</t>
  </si>
  <si>
    <t>Purple Out Entertainment</t>
  </si>
  <si>
    <t>Ad Hoc Committee Publicity</t>
  </si>
  <si>
    <t>Safety Week</t>
  </si>
  <si>
    <t>USERVE</t>
  </si>
  <si>
    <t>Class Council Unify Class Events</t>
  </si>
  <si>
    <t>600 people</t>
  </si>
  <si>
    <t>100 Days Countdown - Unify Senior Class</t>
  </si>
  <si>
    <t>1150 people</t>
  </si>
  <si>
    <t>1250 People</t>
  </si>
  <si>
    <t>Senior Week - Senior Class Picnic</t>
  </si>
  <si>
    <t>1400 people</t>
  </si>
  <si>
    <t>1500 People</t>
  </si>
  <si>
    <t>Finance Committee - Food for Events</t>
  </si>
  <si>
    <t>Finance</t>
  </si>
  <si>
    <t>100 people</t>
  </si>
  <si>
    <t>Exec Early Meals, pre-Meal Plans</t>
  </si>
  <si>
    <t>50 people</t>
  </si>
  <si>
    <t>End of Year Banquet - Recognition</t>
  </si>
  <si>
    <t>Alternative Study Space ( Fall &amp; Spring)</t>
  </si>
  <si>
    <t>Big Event - Lunches for Volunteers</t>
  </si>
  <si>
    <t>Big Event</t>
  </si>
  <si>
    <t>Community Engagement - Food for Events</t>
  </si>
  <si>
    <t>Party in the Polls - Food for Events</t>
  </si>
  <si>
    <t>500 people</t>
  </si>
  <si>
    <t>Legislative Action - Food for Events</t>
  </si>
  <si>
    <t>Membership - Food for Unity, Training, and Educational Events</t>
  </si>
  <si>
    <t>Academic Affairs - Food for Events</t>
  </si>
  <si>
    <t>Ad Hoc - Food for Events</t>
  </si>
  <si>
    <t>100 People</t>
  </si>
  <si>
    <t>Purple Out - Unity Event</t>
  </si>
  <si>
    <t>1500 people</t>
  </si>
  <si>
    <t>Purple Out Homecoming Giveaway</t>
  </si>
  <si>
    <t>1550 shirts</t>
  </si>
  <si>
    <t>Senior T-Shirts</t>
  </si>
  <si>
    <t>100 shirts</t>
  </si>
  <si>
    <t>800 shirts</t>
  </si>
  <si>
    <t>Gold Rush</t>
  </si>
  <si>
    <t>1500 shirts</t>
  </si>
  <si>
    <t>SGA Professional Apparel</t>
  </si>
  <si>
    <t>Internal Spending</t>
  </si>
  <si>
    <t>Senior Stoles for SGA Members</t>
  </si>
  <si>
    <t>15 stoles</t>
  </si>
  <si>
    <t>Member Polos</t>
  </si>
  <si>
    <t>36 polos</t>
  </si>
  <si>
    <t>General Supplies - Office Supplies</t>
  </si>
  <si>
    <t>2 units</t>
  </si>
  <si>
    <t>Committee Supplies</t>
  </si>
  <si>
    <t>1 unit</t>
  </si>
  <si>
    <t>Member Supplies</t>
  </si>
  <si>
    <t>Mr/Ms Madison Winners</t>
  </si>
  <si>
    <t>2 plaques</t>
  </si>
  <si>
    <t>4 Year Senior Plaques</t>
  </si>
  <si>
    <t>plaques for all 4th year seniors</t>
  </si>
  <si>
    <t>Senator of the Year</t>
  </si>
  <si>
    <t>1 plaque</t>
  </si>
  <si>
    <t>Rookie of the Year</t>
  </si>
  <si>
    <t>Representative of the Year</t>
  </si>
  <si>
    <t>Committee Chair of the Year</t>
  </si>
  <si>
    <t>Key to Our Success Award</t>
  </si>
  <si>
    <t>President Fall Stipend</t>
  </si>
  <si>
    <t>Stipend</t>
  </si>
  <si>
    <t>1 stipend</t>
  </si>
  <si>
    <t>President Spring Stipend</t>
  </si>
  <si>
    <t>Vice President  Fall Stipend</t>
  </si>
  <si>
    <t>Vice President Spring Stipend</t>
  </si>
  <si>
    <t>Executive Treasurer  Fall Stipend</t>
  </si>
  <si>
    <t>Executive Treasurer Spring Stipend</t>
  </si>
  <si>
    <t>Speaker of Student Senate  Fall Stipend</t>
  </si>
  <si>
    <t>Speaker of Student Senate Spring Stipend</t>
  </si>
  <si>
    <t>Student Judicial Coordinator Fall Stipend</t>
  </si>
  <si>
    <t>Student Judicial Coordinator Spring Stipend</t>
  </si>
  <si>
    <t>Executive Assistant Fall Stipend</t>
  </si>
  <si>
    <t>Executive Assistant Spring Stipend</t>
  </si>
  <si>
    <t>Communications Director Fall Stipend</t>
  </si>
  <si>
    <t>Communications Director Spring Stipend</t>
  </si>
  <si>
    <t>Parliamentarian Fall Stipend</t>
  </si>
  <si>
    <t>Parliamentarian Spring Stipend</t>
  </si>
  <si>
    <t>Academic Affairs Chair Fall Stipend</t>
  </si>
  <si>
    <t>Academic Affairs Chair Spring Stipend</t>
  </si>
  <si>
    <t>Community Engagement Chair Fall Stipend</t>
  </si>
  <si>
    <t>Community Engagement Chair Spring Stipend</t>
  </si>
  <si>
    <t>Legislative Action Chair Fall Stipend</t>
  </si>
  <si>
    <t>Legislative Action Chair Spring Stipend</t>
  </si>
  <si>
    <t>Membership Committee Chair Fall Stipend</t>
  </si>
  <si>
    <t>Membership Committee Chair Spring Stipend</t>
  </si>
  <si>
    <t>University Services Chair Fall Stipend</t>
  </si>
  <si>
    <t>University Services Chair Spring Stipend</t>
  </si>
  <si>
    <t>Samuel Page Duke Award- Spring Award</t>
  </si>
  <si>
    <t>1 award</t>
  </si>
  <si>
    <t>Copier</t>
  </si>
  <si>
    <t>1 lease</t>
  </si>
  <si>
    <t>Stadium Rental - End of Year Baquet</t>
  </si>
  <si>
    <t>Adobe Suite</t>
  </si>
  <si>
    <t>Communications Team</t>
  </si>
  <si>
    <t>12 Months Subscription</t>
  </si>
  <si>
    <t>Mr/Ms Madison - Entry Fees</t>
  </si>
  <si>
    <t>Revenue</t>
  </si>
  <si>
    <t>Dues</t>
  </si>
  <si>
    <t>70 and 20 units</t>
  </si>
  <si>
    <t>Apparell</t>
  </si>
  <si>
    <t>Spending</t>
  </si>
  <si>
    <t>Recoveries</t>
  </si>
  <si>
    <t>Net</t>
  </si>
  <si>
    <t>Row Labels</t>
  </si>
  <si>
    <t>Sum of 2018 Amount</t>
  </si>
  <si>
    <t>Grand Total</t>
  </si>
  <si>
    <t>Beginning Budget</t>
  </si>
  <si>
    <t>Amount Remaining</t>
  </si>
  <si>
    <t>Expenditures</t>
  </si>
  <si>
    <t>Item</t>
  </si>
  <si>
    <t>Date</t>
  </si>
  <si>
    <t>Amount Spent</t>
  </si>
  <si>
    <t>Vice President &amp; Class Council</t>
  </si>
  <si>
    <t>Communications</t>
  </si>
  <si>
    <t>Promotional Items</t>
  </si>
  <si>
    <t>Amount To Collect</t>
  </si>
  <si>
    <t>Outstanding Collections</t>
  </si>
  <si>
    <t>Check</t>
  </si>
  <si>
    <t>Initial Budget</t>
  </si>
  <si>
    <t>Remaining</t>
  </si>
  <si>
    <t>Amount</t>
  </si>
  <si>
    <t>DEPT ID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</si>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</sst>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0" xfId="0" applyNumberFormat="1"/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44" fontId="0" fillId="3" borderId="0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0" xfId="0" applyAlignment="1">
      <alignment horizontal="left" indent="2"/>
    </xf>
  </cellXfs>
  <cellStyles count="22">
    <cellStyle name="Currency" xfId="1" builtinId="4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6" builtinId="8" hidden="1"/>
    <cellStyle name="Hyperlink" xfId="10" builtinId="8" hidden="1"/>
    <cellStyle name="Hyperlink" xfId="8" builtinId="8" hidden="1"/>
    <cellStyle name="Hyperlink" xfId="4" builtinId="8" hidden="1"/>
    <cellStyle name="Hyperlink" xfId="2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pivotCacheDefinition" Target="pivotCache/pivotCacheDefinition1.xml"/><Relationship Id="rId24" Type="http://schemas.openxmlformats.org/officeDocument/2006/relationships/theme" Target="theme/theme1.xml"/><Relationship Id="rId25" Type="http://schemas.openxmlformats.org/officeDocument/2006/relationships/styles" Target="styles.xml"/><Relationship Id="rId26" Type="http://schemas.openxmlformats.org/officeDocument/2006/relationships/sharedStrings" Target="sharedStrings.xml"/><Relationship Id="rId27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Relationship Id="rId2" Type="http://schemas.openxmlformats.org/officeDocument/2006/relationships/externalLinkPath" Target="/private/var/folders/k9/lxxzhfzd2175vllnlvcft1098dnljx/T/com.microsoft.Outlook/Outlook%20Temp/SGA%202018%20Budget%5b1%5d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vaughn" refreshedDate="42776.606338078702" createdVersion="6" refreshedVersion="6" minRefreshableVersion="3" recordCount="95">
  <cacheSource type="worksheet">
    <worksheetSource ref="A1:L96" sheet="FY18 Budget" r:id="rId2"/>
  </cacheSource>
  <cacheFields count="12">
    <cacheField name="Account Code" numFmtId="0">
      <sharedItems containsSemiMixedTypes="0" containsString="0" containsNumber="1" containsInteger="1" minValue="11570" maxValue="221300" count="26">
        <n v="121400"/>
        <n v="121500"/>
        <n v="128200"/>
        <n v="128400"/>
        <n v="128500"/>
        <n v="128800"/>
        <n v="124600"/>
        <n v="126400"/>
        <n v="126401"/>
        <n v="131100"/>
        <n v="131200"/>
        <n v="141300"/>
        <n v="119900"/>
        <n v="119901"/>
        <n v="119902"/>
        <n v="119903"/>
        <n v="119904"/>
        <n v="119905"/>
        <n v="119906"/>
        <n v="119907"/>
        <n v="119908"/>
        <n v="119909"/>
        <n v="119910"/>
        <n v="153400"/>
        <n v="221300"/>
        <n v="11570"/>
      </sharedItems>
    </cacheField>
    <cacheField name="Title" numFmtId="0">
      <sharedItems count="15">
        <s v="Postal Services"/>
        <s v="Printing Services"/>
        <s v="Personal Vehicle"/>
        <s v="State Vehicle"/>
        <s v="Registration and Lodging"/>
        <s v="Travel Meals"/>
        <s v="Public Information &amp; Public Relations"/>
        <s v="Food &amp; Dietary Services"/>
        <s v="Apparel supplies"/>
        <s v="Office Supplies"/>
        <s v="Premiums"/>
        <s v="Stipends"/>
        <s v="Equipment Rentals"/>
        <s v="Building Rental"/>
        <s v="Miscellaneous Revenue"/>
      </sharedItems>
    </cacheField>
    <cacheField name="Description" numFmtId="0">
      <sharedItems count="88">
        <s v="General Postage"/>
        <s v="Class Council Publicity"/>
        <s v="Committee Publicity"/>
        <s v="Elections Commission Publicity"/>
        <s v="SGA Communications/Publicity"/>
        <s v="Fall 2016 Presidents Retreat"/>
        <s v="NCLC Conference"/>
        <s v="Richmond Information Gathering Trip"/>
        <s v="DC Information Gathering/Networking Trip"/>
        <s v="Alternative Spring Break"/>
        <s v="SGA Retreat (Fall &amp; Spring)"/>
        <s v="Leadership Transition"/>
        <s v="Take Your Professor to Lunch"/>
        <s v="Mr. and Ms. Madison"/>
        <s v="SGA Awareness Promotions"/>
        <s v="Committee Promotions"/>
        <s v="Campus Unity Events (Class Council)"/>
        <s v="SGA Week"/>
        <s v="Party in the Polls"/>
        <s v="Purple Out Event Special Workorder"/>
        <s v="Purple Out Entertainment"/>
        <s v="Ad Hoc Committee Publicity"/>
        <s v="Safety Week"/>
        <s v="Class Council Unify Class Events"/>
        <s v="100 Days Countdown - Unify Senior Class"/>
        <s v="Senior Week - Senior Class Picnic"/>
        <s v="Finance Committee - Food for Events"/>
        <s v="Exec Early Meals, pre-Meal Plans"/>
        <s v="End of Year Banquet - Recognition"/>
        <s v="Alternative Study Space ( Fall &amp; Spring)"/>
        <s v="Big Event - Lunches for Volunteers"/>
        <s v="Community Engagement - Food for Events"/>
        <s v="Party in the Polls - Food for Events"/>
        <s v="Legislative Action - Food for Events"/>
        <s v="Membership - Food for Unity, Training, and Educational Events"/>
        <s v="Academic Affairs - Food for Events"/>
        <s v="Ad Hoc - Food for Events"/>
        <s v="Purple Out - Unity Event"/>
        <s v="Purple Out Homecoming Giveaway"/>
        <s v="Senior T-Shirts"/>
        <s v="Big Event"/>
        <s v="Gold Rush"/>
        <s v="SGA Professional Apparel"/>
        <s v="Senior Stoles for SGA Members"/>
        <s v="Member Polos"/>
        <s v="General Supplies - Office Supplies"/>
        <s v="Committee Supplies"/>
        <s v="Member Supplies"/>
        <s v="Mr/Ms Madison Winners"/>
        <s v="4 Year Senior Plaques"/>
        <s v="Senator of the Year"/>
        <s v="Rookie of the Year"/>
        <s v="Representative of the Year"/>
        <s v="Committee Chair of the Year"/>
        <s v="Key to Our Success Award"/>
        <s v="President Fall Stipend"/>
        <s v="President Spring Stipend"/>
        <s v="Vice President  Fall Stipend"/>
        <s v="Vice President Spring Stipend"/>
        <s v="Executive Treasurer  Fall Stipend"/>
        <s v="Executive Treasurer Spring Stipend"/>
        <s v="Speaker of Student Senate  Fall Stipend"/>
        <s v="Speaker of Student Senate Spring Stipend"/>
        <s v="Student Judicial Coordinator Fall Stipend"/>
        <s v="Student Judicial Coordinator Spring Stipend"/>
        <s v="Executive Assistant Fall Stipend"/>
        <s v="Executive Assistant Spring Stipend"/>
        <s v="Communications Director Fall Stipend"/>
        <s v="Communications Director Spring Stipend"/>
        <s v="Parliamentarian Fall Stipend"/>
        <s v="Parliamentarian Spring Stipend"/>
        <s v="Academic Affairs Chair Fall Stipend"/>
        <s v="Academic Affairs Chair Spring Stipend"/>
        <s v="Community Engagement Chair Fall Stipend"/>
        <s v="Community Engagement Chair Spring Stipend"/>
        <s v="Legislative Action Chair Fall Stipend"/>
        <s v="Legislative Action Chair Spring Stipend"/>
        <s v="Membership Committee Chair Fall Stipend"/>
        <s v="Membership Committee Chair Spring Stipend"/>
        <s v="University Services Chair Fall Stipend"/>
        <s v="University Services Chair Spring Stipend"/>
        <s v="Samuel Page Duke Award- Spring Award"/>
        <s v="Copier"/>
        <s v="Stadium Rental - End of Year Baquet"/>
        <s v="Adobe Suite"/>
        <s v="Mr/Ms Madison - Entry Fees"/>
        <s v="Dues"/>
        <s v="Apparell"/>
      </sharedItems>
    </cacheField>
    <cacheField name="Event/Committee" numFmtId="0">
      <sharedItems count="15">
        <s v="Supplies"/>
        <s v="President"/>
        <s v="Legislative Action"/>
        <s v="CAGE"/>
        <s v="Membership"/>
        <s v="Academic Affairs"/>
        <s v="Class Council"/>
        <s v="Promotional Items/Publicity"/>
        <s v="USERVE"/>
        <s v="Finance"/>
        <s v="Big Event"/>
        <s v="Internal Spending"/>
        <s v="Stipend"/>
        <s v="Communications Team"/>
        <s v="Revenue"/>
      </sharedItems>
    </cacheField>
    <cacheField name="Cost Breakdown" numFmtId="0">
      <sharedItems containsMixedTypes="1" containsNumber="1" containsInteger="1" minValue="0" maxValue="0"/>
    </cacheField>
    <cacheField name="2017 Amount" numFmtId="44">
      <sharedItems containsSemiMixedTypes="0" containsString="0" containsNumber="1" containsInteger="1" minValue="0" maxValue="6820"/>
    </cacheField>
    <cacheField name="Account Subtotal" numFmtId="44">
      <sharedItems containsString="0" containsBlank="1" containsNumber="1" containsInteger="1" minValue="20" maxValue="13328"/>
    </cacheField>
    <cacheField name="Category Total" numFmtId="44">
      <sharedItems containsString="0" containsBlank="1" containsNumber="1" containsInteger="1" minValue="2035" maxValue="31025"/>
    </cacheField>
    <cacheField name="New Cost Breakdown" numFmtId="0">
      <sharedItems containsMixedTypes="1" containsNumber="1" containsInteger="1" minValue="0" maxValue="0"/>
    </cacheField>
    <cacheField name="2018 Amount" numFmtId="44">
      <sharedItems containsSemiMixedTypes="0" containsString="0" containsNumber="1" minValue="-1500" maxValue="6820"/>
    </cacheField>
    <cacheField name="Account Subtotal2" numFmtId="44">
      <sharedItems containsString="0" containsBlank="1" containsNumber="1" minValue="-3300" maxValue="13450"/>
    </cacheField>
    <cacheField name="Category Total2" numFmtId="44">
      <sharedItems containsString="0" containsBlank="1" containsNumber="1" minValue="-3300" maxValue="304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x v="0"/>
    <x v="0"/>
    <x v="0"/>
    <s v="1 piece"/>
    <n v="20"/>
    <n v="20"/>
    <m/>
    <s v="1 piece"/>
    <n v="20"/>
    <n v="20"/>
    <m/>
  </r>
  <r>
    <x v="1"/>
    <x v="1"/>
    <x v="1"/>
    <x v="0"/>
    <s v="400 copies"/>
    <n v="400"/>
    <m/>
    <m/>
    <s v="400 copies"/>
    <n v="400"/>
    <m/>
    <m/>
  </r>
  <r>
    <x v="1"/>
    <x v="1"/>
    <x v="2"/>
    <x v="0"/>
    <s v="200 copies"/>
    <n v="200"/>
    <m/>
    <m/>
    <s v="200 copies"/>
    <n v="200"/>
    <m/>
    <m/>
  </r>
  <r>
    <x v="1"/>
    <x v="1"/>
    <x v="3"/>
    <x v="0"/>
    <s v="200 copies"/>
    <n v="200"/>
    <m/>
    <m/>
    <s v="200 copies"/>
    <n v="200"/>
    <m/>
    <m/>
  </r>
  <r>
    <x v="1"/>
    <x v="1"/>
    <x v="4"/>
    <x v="0"/>
    <s v="800 copies"/>
    <n v="800"/>
    <n v="1600"/>
    <m/>
    <s v="800 copies"/>
    <n v="800"/>
    <n v="1600"/>
    <m/>
  </r>
  <r>
    <x v="2"/>
    <x v="2"/>
    <x v="5"/>
    <x v="1"/>
    <s v="1 person"/>
    <n v="100"/>
    <n v="100"/>
    <m/>
    <n v="0"/>
    <n v="0"/>
    <n v="0"/>
    <m/>
  </r>
  <r>
    <x v="3"/>
    <x v="3"/>
    <x v="6"/>
    <x v="1"/>
    <s v="1 event"/>
    <n v="75"/>
    <m/>
    <m/>
    <n v="0"/>
    <n v="0"/>
    <m/>
    <m/>
  </r>
  <r>
    <x v="3"/>
    <x v="3"/>
    <x v="7"/>
    <x v="2"/>
    <s v="20 people"/>
    <n v="500"/>
    <m/>
    <m/>
    <s v="20 people"/>
    <n v="500"/>
    <m/>
    <m/>
  </r>
  <r>
    <x v="3"/>
    <x v="3"/>
    <x v="8"/>
    <x v="2"/>
    <s v="20 people"/>
    <n v="400"/>
    <m/>
    <m/>
    <s v="20 people"/>
    <n v="400"/>
    <m/>
    <m/>
  </r>
  <r>
    <x v="3"/>
    <x v="3"/>
    <x v="9"/>
    <x v="3"/>
    <s v="10 people"/>
    <n v="800"/>
    <n v="1775"/>
    <m/>
    <s v="10 people"/>
    <n v="800"/>
    <n v="1700"/>
    <m/>
  </r>
  <r>
    <x v="4"/>
    <x v="4"/>
    <x v="6"/>
    <x v="1"/>
    <s v="1 event"/>
    <n v="480"/>
    <m/>
    <m/>
    <s v="1 event"/>
    <n v="0"/>
    <m/>
    <m/>
  </r>
  <r>
    <x v="4"/>
    <x v="4"/>
    <x v="10"/>
    <x v="4"/>
    <s v="1 event"/>
    <n v="1800"/>
    <m/>
    <m/>
    <s v="1 event"/>
    <n v="1500"/>
    <m/>
    <m/>
  </r>
  <r>
    <x v="4"/>
    <x v="4"/>
    <x v="8"/>
    <x v="2"/>
    <s v="20 people"/>
    <n v="1000"/>
    <n v="3280"/>
    <m/>
    <s v="20 people"/>
    <n v="1000"/>
    <n v="2500"/>
    <m/>
  </r>
  <r>
    <x v="5"/>
    <x v="5"/>
    <x v="10"/>
    <x v="4"/>
    <s v="1 event"/>
    <n v="3200"/>
    <m/>
    <m/>
    <s v="1 event"/>
    <n v="1500"/>
    <m/>
    <m/>
  </r>
  <r>
    <x v="5"/>
    <x v="5"/>
    <x v="11"/>
    <x v="4"/>
    <s v="20-25 people"/>
    <n v="700"/>
    <m/>
    <m/>
    <s v="20-25 people"/>
    <n v="322"/>
    <m/>
    <m/>
  </r>
  <r>
    <x v="5"/>
    <x v="5"/>
    <x v="8"/>
    <x v="2"/>
    <s v="20 people"/>
    <n v="700"/>
    <n v="4600"/>
    <m/>
    <s v="20 people"/>
    <n v="700"/>
    <n v="2522"/>
    <m/>
  </r>
  <r>
    <x v="6"/>
    <x v="6"/>
    <x v="12"/>
    <x v="5"/>
    <s v="1 event"/>
    <n v="600"/>
    <m/>
    <m/>
    <s v="1 event"/>
    <n v="600"/>
    <m/>
    <m/>
  </r>
  <r>
    <x v="6"/>
    <x v="6"/>
    <x v="13"/>
    <x v="6"/>
    <s v="1 event"/>
    <n v="400"/>
    <m/>
    <m/>
    <s v="1 event"/>
    <n v="400"/>
    <m/>
    <m/>
  </r>
  <r>
    <x v="6"/>
    <x v="6"/>
    <x v="14"/>
    <x v="7"/>
    <s v="1 event"/>
    <n v="1400"/>
    <m/>
    <m/>
    <s v="1 event"/>
    <n v="500"/>
    <m/>
    <m/>
  </r>
  <r>
    <x v="6"/>
    <x v="6"/>
    <x v="15"/>
    <x v="7"/>
    <s v="1 event"/>
    <n v="600"/>
    <m/>
    <m/>
    <s v="1 event"/>
    <n v="600"/>
    <m/>
    <m/>
  </r>
  <r>
    <x v="6"/>
    <x v="6"/>
    <x v="16"/>
    <x v="6"/>
    <s v="1 event"/>
    <n v="600"/>
    <m/>
    <m/>
    <s v="1 event"/>
    <n v="600"/>
    <m/>
    <m/>
  </r>
  <r>
    <x v="6"/>
    <x v="6"/>
    <x v="17"/>
    <x v="3"/>
    <s v="1 event"/>
    <n v="600"/>
    <m/>
    <m/>
    <s v="1 event"/>
    <n v="600"/>
    <m/>
    <m/>
  </r>
  <r>
    <x v="6"/>
    <x v="6"/>
    <x v="18"/>
    <x v="2"/>
    <s v="1 event"/>
    <n v="500"/>
    <m/>
    <m/>
    <s v="1 event"/>
    <n v="500"/>
    <m/>
    <m/>
  </r>
  <r>
    <x v="6"/>
    <x v="6"/>
    <x v="19"/>
    <x v="6"/>
    <s v="1 event"/>
    <n v="200"/>
    <m/>
    <m/>
    <s v="1 event"/>
    <n v="200"/>
    <m/>
    <m/>
  </r>
  <r>
    <x v="6"/>
    <x v="6"/>
    <x v="20"/>
    <x v="6"/>
    <s v="1 event"/>
    <n v="1500"/>
    <m/>
    <m/>
    <s v="1 event"/>
    <n v="4000"/>
    <m/>
    <m/>
  </r>
  <r>
    <x v="6"/>
    <x v="6"/>
    <x v="21"/>
    <x v="1"/>
    <s v="1 event"/>
    <n v="0"/>
    <m/>
    <m/>
    <s v="1 event"/>
    <n v="100"/>
    <m/>
    <m/>
  </r>
  <r>
    <x v="6"/>
    <x v="6"/>
    <x v="22"/>
    <x v="8"/>
    <s v="1 event"/>
    <n v="600"/>
    <n v="7000"/>
    <m/>
    <s v="1 event"/>
    <n v="600"/>
    <n v="8700"/>
    <m/>
  </r>
  <r>
    <x v="7"/>
    <x v="7"/>
    <x v="23"/>
    <x v="6"/>
    <s v="600 people"/>
    <n v="600"/>
    <m/>
    <m/>
    <s v="600 people"/>
    <n v="600"/>
    <m/>
    <m/>
  </r>
  <r>
    <x v="7"/>
    <x v="7"/>
    <x v="24"/>
    <x v="6"/>
    <s v="1150 people"/>
    <n v="2300"/>
    <m/>
    <m/>
    <s v="1250 People"/>
    <n v="2700"/>
    <m/>
    <m/>
  </r>
  <r>
    <x v="7"/>
    <x v="7"/>
    <x v="25"/>
    <x v="6"/>
    <s v="1400 people"/>
    <n v="2800"/>
    <m/>
    <m/>
    <s v="1500 People"/>
    <n v="2800"/>
    <m/>
    <m/>
  </r>
  <r>
    <x v="7"/>
    <x v="7"/>
    <x v="26"/>
    <x v="9"/>
    <s v="100 people"/>
    <n v="200"/>
    <m/>
    <m/>
    <s v="100 people"/>
    <n v="200"/>
    <m/>
    <m/>
  </r>
  <r>
    <x v="7"/>
    <x v="7"/>
    <x v="27"/>
    <x v="4"/>
    <s v="50 people"/>
    <n v="500"/>
    <m/>
    <m/>
    <s v="50 people"/>
    <n v="500"/>
    <m/>
    <m/>
  </r>
  <r>
    <x v="7"/>
    <x v="7"/>
    <x v="28"/>
    <x v="4"/>
    <s v="100 people"/>
    <n v="1250"/>
    <m/>
    <m/>
    <s v="100 people"/>
    <n v="1250"/>
    <m/>
    <m/>
  </r>
  <r>
    <x v="7"/>
    <x v="7"/>
    <x v="29"/>
    <x v="5"/>
    <s v="100 people"/>
    <n v="200"/>
    <m/>
    <m/>
    <s v="100 people"/>
    <n v="200"/>
    <m/>
    <m/>
  </r>
  <r>
    <x v="7"/>
    <x v="7"/>
    <x v="30"/>
    <x v="10"/>
    <s v="100 people"/>
    <n v="700"/>
    <m/>
    <m/>
    <s v="100 people"/>
    <n v="700"/>
    <m/>
    <m/>
  </r>
  <r>
    <x v="7"/>
    <x v="7"/>
    <x v="31"/>
    <x v="3"/>
    <s v="100 people"/>
    <n v="300"/>
    <m/>
    <m/>
    <s v="100 people"/>
    <n v="300"/>
    <m/>
    <m/>
  </r>
  <r>
    <x v="7"/>
    <x v="7"/>
    <x v="32"/>
    <x v="2"/>
    <s v="500 people"/>
    <n v="500"/>
    <m/>
    <m/>
    <s v="500 people"/>
    <n v="500"/>
    <m/>
    <m/>
  </r>
  <r>
    <x v="7"/>
    <x v="7"/>
    <x v="33"/>
    <x v="2"/>
    <s v="100 people"/>
    <n v="400"/>
    <m/>
    <m/>
    <s v="100 people"/>
    <n v="400"/>
    <m/>
    <m/>
  </r>
  <r>
    <x v="7"/>
    <x v="7"/>
    <x v="34"/>
    <x v="4"/>
    <s v="100 people"/>
    <n v="1000"/>
    <m/>
    <m/>
    <s v="100 people"/>
    <n v="1000"/>
    <m/>
    <m/>
  </r>
  <r>
    <x v="7"/>
    <x v="7"/>
    <x v="35"/>
    <x v="5"/>
    <s v="100 people"/>
    <n v="400"/>
    <m/>
    <m/>
    <s v="100 people"/>
    <n v="400"/>
    <m/>
    <m/>
  </r>
  <r>
    <x v="8"/>
    <x v="7"/>
    <x v="36"/>
    <x v="1"/>
    <s v="100 people"/>
    <n v="0"/>
    <m/>
    <m/>
    <s v="100 people"/>
    <n v="400"/>
    <m/>
    <m/>
  </r>
  <r>
    <x v="7"/>
    <x v="7"/>
    <x v="37"/>
    <x v="6"/>
    <s v="1500 people"/>
    <n v="1500"/>
    <n v="12650"/>
    <n v="31025"/>
    <s v="1500 People"/>
    <n v="1500"/>
    <n v="13450"/>
    <n v="30492"/>
  </r>
  <r>
    <x v="9"/>
    <x v="8"/>
    <x v="38"/>
    <x v="6"/>
    <s v="1550 shirts"/>
    <n v="6820"/>
    <m/>
    <m/>
    <s v="1550 shirts"/>
    <n v="6820"/>
    <m/>
    <m/>
  </r>
  <r>
    <x v="9"/>
    <x v="8"/>
    <x v="39"/>
    <x v="6"/>
    <s v="100 shirts"/>
    <n v="1000"/>
    <m/>
    <m/>
    <s v="100 shirts"/>
    <n v="1000"/>
    <m/>
    <m/>
  </r>
  <r>
    <x v="9"/>
    <x v="8"/>
    <x v="40"/>
    <x v="10"/>
    <s v="800 shirts"/>
    <n v="2200"/>
    <m/>
    <m/>
    <s v="800 shirts"/>
    <n v="2200"/>
    <m/>
    <m/>
  </r>
  <r>
    <x v="9"/>
    <x v="8"/>
    <x v="41"/>
    <x v="6"/>
    <s v="1500 shirts"/>
    <n v="1500"/>
    <m/>
    <m/>
    <n v="0"/>
    <n v="0"/>
    <m/>
    <m/>
  </r>
  <r>
    <x v="9"/>
    <x v="8"/>
    <x v="42"/>
    <x v="11"/>
    <s v="100 shirts"/>
    <n v="800"/>
    <m/>
    <m/>
    <s v="100 shirts"/>
    <n v="800"/>
    <m/>
    <m/>
  </r>
  <r>
    <x v="9"/>
    <x v="8"/>
    <x v="43"/>
    <x v="11"/>
    <s v="15 stoles"/>
    <n v="450"/>
    <m/>
    <m/>
    <s v="15 stoles"/>
    <n v="450"/>
    <m/>
    <m/>
  </r>
  <r>
    <x v="9"/>
    <x v="8"/>
    <x v="44"/>
    <x v="11"/>
    <s v="36 polos"/>
    <n v="558"/>
    <n v="13328"/>
    <m/>
    <s v="36 polos"/>
    <n v="558"/>
    <n v="11828"/>
    <m/>
  </r>
  <r>
    <x v="10"/>
    <x v="9"/>
    <x v="45"/>
    <x v="0"/>
    <s v="2 units"/>
    <n v="300"/>
    <m/>
    <m/>
    <s v="2 units"/>
    <n v="300"/>
    <m/>
    <m/>
  </r>
  <r>
    <x v="10"/>
    <x v="9"/>
    <x v="46"/>
    <x v="0"/>
    <s v="1 unit"/>
    <n v="150"/>
    <m/>
    <m/>
    <s v="1 unit"/>
    <n v="150"/>
    <m/>
    <m/>
  </r>
  <r>
    <x v="10"/>
    <x v="9"/>
    <x v="47"/>
    <x v="0"/>
    <s v="1 unit"/>
    <n v="150"/>
    <n v="600"/>
    <n v="13928"/>
    <s v="1 unit"/>
    <n v="150"/>
    <n v="600"/>
    <n v="12428"/>
  </r>
  <r>
    <x v="11"/>
    <x v="10"/>
    <x v="48"/>
    <x v="6"/>
    <s v="2 plaques"/>
    <n v="64"/>
    <m/>
    <m/>
    <s v="2 plaques"/>
    <n v="64"/>
    <m/>
    <m/>
  </r>
  <r>
    <x v="11"/>
    <x v="10"/>
    <x v="49"/>
    <x v="11"/>
    <s v="plaques for all 4th year seniors"/>
    <n v="320"/>
    <m/>
    <m/>
    <s v="plaques for all 4th year seniors"/>
    <n v="320"/>
    <m/>
    <m/>
  </r>
  <r>
    <x v="11"/>
    <x v="10"/>
    <x v="50"/>
    <x v="11"/>
    <s v="1 plaque"/>
    <n v="32"/>
    <m/>
    <m/>
    <s v="1 plaque"/>
    <n v="32"/>
    <m/>
    <m/>
  </r>
  <r>
    <x v="11"/>
    <x v="10"/>
    <x v="51"/>
    <x v="11"/>
    <s v="1 plaque"/>
    <n v="32"/>
    <m/>
    <m/>
    <s v="1 plaque"/>
    <n v="32"/>
    <m/>
    <m/>
  </r>
  <r>
    <x v="11"/>
    <x v="10"/>
    <x v="52"/>
    <x v="11"/>
    <s v="1 plaque"/>
    <n v="32"/>
    <m/>
    <m/>
    <s v="1 plaque"/>
    <n v="32"/>
    <m/>
    <m/>
  </r>
  <r>
    <x v="11"/>
    <x v="10"/>
    <x v="53"/>
    <x v="11"/>
    <s v="1 plaque"/>
    <n v="32"/>
    <m/>
    <m/>
    <s v="1 plaque"/>
    <n v="32"/>
    <m/>
    <m/>
  </r>
  <r>
    <x v="11"/>
    <x v="10"/>
    <x v="54"/>
    <x v="11"/>
    <s v="1 plaque"/>
    <n v="65"/>
    <n v="577"/>
    <m/>
    <s v="1 plaque"/>
    <n v="65"/>
    <n v="577"/>
    <m/>
  </r>
  <r>
    <x v="12"/>
    <x v="11"/>
    <x v="55"/>
    <x v="12"/>
    <s v="1 stipend"/>
    <n v="625"/>
    <m/>
    <m/>
    <s v="1 stipend"/>
    <n v="625"/>
    <m/>
    <m/>
  </r>
  <r>
    <x v="12"/>
    <x v="11"/>
    <x v="56"/>
    <x v="12"/>
    <s v="1 stipend"/>
    <n v="625"/>
    <m/>
    <m/>
    <s v="1 stipend"/>
    <n v="625"/>
    <m/>
    <m/>
  </r>
  <r>
    <x v="12"/>
    <x v="11"/>
    <x v="57"/>
    <x v="12"/>
    <s v="1 stipend"/>
    <n v="625"/>
    <m/>
    <m/>
    <s v="1 stipend"/>
    <n v="625"/>
    <m/>
    <m/>
  </r>
  <r>
    <x v="12"/>
    <x v="11"/>
    <x v="58"/>
    <x v="12"/>
    <s v="1 stipend"/>
    <n v="625"/>
    <m/>
    <m/>
    <s v="1 stipend"/>
    <n v="625"/>
    <m/>
    <m/>
  </r>
  <r>
    <x v="12"/>
    <x v="11"/>
    <x v="59"/>
    <x v="12"/>
    <s v="1 stipend"/>
    <n v="625"/>
    <m/>
    <m/>
    <s v="1 stipend"/>
    <n v="625"/>
    <m/>
    <m/>
  </r>
  <r>
    <x v="12"/>
    <x v="11"/>
    <x v="60"/>
    <x v="12"/>
    <s v="1 stipend"/>
    <n v="625"/>
    <m/>
    <m/>
    <s v="1 stipend"/>
    <n v="625"/>
    <m/>
    <m/>
  </r>
  <r>
    <x v="12"/>
    <x v="11"/>
    <x v="61"/>
    <x v="12"/>
    <s v="1 stipend"/>
    <n v="625"/>
    <m/>
    <m/>
    <s v="1 stipend"/>
    <n v="625"/>
    <m/>
    <m/>
  </r>
  <r>
    <x v="12"/>
    <x v="11"/>
    <x v="62"/>
    <x v="12"/>
    <s v="1 stipend"/>
    <n v="625"/>
    <m/>
    <m/>
    <s v="1 stipend"/>
    <n v="625"/>
    <m/>
    <m/>
  </r>
  <r>
    <x v="12"/>
    <x v="11"/>
    <x v="63"/>
    <x v="12"/>
    <s v="1 stipend"/>
    <n v="600"/>
    <m/>
    <m/>
    <s v="1 stipend"/>
    <n v="600"/>
    <m/>
    <m/>
  </r>
  <r>
    <x v="12"/>
    <x v="11"/>
    <x v="64"/>
    <x v="12"/>
    <s v="1 stipend"/>
    <n v="600"/>
    <m/>
    <m/>
    <s v="1 stipend"/>
    <n v="600"/>
    <m/>
    <m/>
  </r>
  <r>
    <x v="12"/>
    <x v="11"/>
    <x v="63"/>
    <x v="12"/>
    <s v="1 stipend"/>
    <n v="600"/>
    <m/>
    <m/>
    <s v="1 stipend"/>
    <n v="600"/>
    <m/>
    <m/>
  </r>
  <r>
    <x v="12"/>
    <x v="11"/>
    <x v="64"/>
    <x v="12"/>
    <s v="1 stipend"/>
    <n v="600"/>
    <m/>
    <m/>
    <s v="1 stipend"/>
    <n v="600"/>
    <m/>
    <m/>
  </r>
  <r>
    <x v="12"/>
    <x v="11"/>
    <x v="65"/>
    <x v="12"/>
    <s v="1 stipend"/>
    <n v="165"/>
    <m/>
    <m/>
    <s v="1 stipend"/>
    <n v="100"/>
    <m/>
    <m/>
  </r>
  <r>
    <x v="12"/>
    <x v="11"/>
    <x v="66"/>
    <x v="12"/>
    <s v="1 stipend"/>
    <n v="165"/>
    <m/>
    <m/>
    <s v="1 stipend"/>
    <n v="100"/>
    <m/>
    <m/>
  </r>
  <r>
    <x v="12"/>
    <x v="11"/>
    <x v="67"/>
    <x v="12"/>
    <s v="1 stipend"/>
    <n v="165"/>
    <m/>
    <m/>
    <s v="1 stipend"/>
    <n v="165"/>
    <m/>
    <m/>
  </r>
  <r>
    <x v="12"/>
    <x v="11"/>
    <x v="68"/>
    <x v="12"/>
    <s v="1 stipend"/>
    <n v="165"/>
    <m/>
    <m/>
    <s v="1 stipend"/>
    <n v="165"/>
    <m/>
    <m/>
  </r>
  <r>
    <x v="12"/>
    <x v="11"/>
    <x v="69"/>
    <x v="12"/>
    <s v="1 stipend"/>
    <n v="165"/>
    <m/>
    <m/>
    <s v="1 stipend"/>
    <n v="100"/>
    <m/>
    <m/>
  </r>
  <r>
    <x v="12"/>
    <x v="11"/>
    <x v="70"/>
    <x v="12"/>
    <s v="1 stipend"/>
    <n v="165"/>
    <m/>
    <m/>
    <s v="1 stipend"/>
    <n v="100"/>
    <m/>
    <m/>
  </r>
  <r>
    <x v="13"/>
    <x v="11"/>
    <x v="71"/>
    <x v="12"/>
    <n v="0"/>
    <n v="0"/>
    <m/>
    <m/>
    <s v="1 stipend"/>
    <n v="150"/>
    <m/>
    <m/>
  </r>
  <r>
    <x v="14"/>
    <x v="11"/>
    <x v="72"/>
    <x v="12"/>
    <n v="0"/>
    <n v="0"/>
    <m/>
    <m/>
    <s v="1 stipend"/>
    <n v="150"/>
    <m/>
    <m/>
  </r>
  <r>
    <x v="15"/>
    <x v="11"/>
    <x v="73"/>
    <x v="12"/>
    <n v="0"/>
    <n v="0"/>
    <m/>
    <m/>
    <s v="1 stipend"/>
    <n v="150"/>
    <m/>
    <m/>
  </r>
  <r>
    <x v="16"/>
    <x v="11"/>
    <x v="74"/>
    <x v="12"/>
    <n v="0"/>
    <n v="0"/>
    <m/>
    <m/>
    <s v="1 stipend"/>
    <n v="150"/>
    <m/>
    <m/>
  </r>
  <r>
    <x v="17"/>
    <x v="11"/>
    <x v="75"/>
    <x v="12"/>
    <n v="0"/>
    <n v="0"/>
    <m/>
    <m/>
    <s v="1 stipend"/>
    <n v="150"/>
    <m/>
    <m/>
  </r>
  <r>
    <x v="18"/>
    <x v="11"/>
    <x v="76"/>
    <x v="12"/>
    <n v="0"/>
    <n v="0"/>
    <m/>
    <m/>
    <s v="1 stipend"/>
    <n v="150"/>
    <m/>
    <m/>
  </r>
  <r>
    <x v="19"/>
    <x v="11"/>
    <x v="77"/>
    <x v="12"/>
    <n v="0"/>
    <n v="0"/>
    <m/>
    <m/>
    <s v="1 stipend"/>
    <n v="150"/>
    <m/>
    <m/>
  </r>
  <r>
    <x v="20"/>
    <x v="11"/>
    <x v="78"/>
    <x v="12"/>
    <n v="0"/>
    <n v="0"/>
    <m/>
    <m/>
    <s v="1 stipend"/>
    <n v="150"/>
    <m/>
    <m/>
  </r>
  <r>
    <x v="21"/>
    <x v="11"/>
    <x v="79"/>
    <x v="12"/>
    <n v="0"/>
    <n v="0"/>
    <m/>
    <m/>
    <s v="1 stipend"/>
    <n v="150"/>
    <m/>
    <m/>
  </r>
  <r>
    <x v="22"/>
    <x v="11"/>
    <x v="80"/>
    <x v="12"/>
    <n v="0"/>
    <n v="0"/>
    <m/>
    <m/>
    <s v="1 stipend"/>
    <n v="150"/>
    <m/>
    <m/>
  </r>
  <r>
    <x v="12"/>
    <x v="11"/>
    <x v="81"/>
    <x v="11"/>
    <s v="1 award"/>
    <n v="100"/>
    <n v="8490"/>
    <n v="9067"/>
    <s v="1 award"/>
    <n v="100"/>
    <n v="9730"/>
    <n v="10307"/>
  </r>
  <r>
    <x v="23"/>
    <x v="12"/>
    <x v="82"/>
    <x v="0"/>
    <s v="1 lease"/>
    <n v="1836"/>
    <n v="1836"/>
    <m/>
    <s v="1 lease"/>
    <n v="1836"/>
    <n v="1836"/>
    <m/>
  </r>
  <r>
    <x v="24"/>
    <x v="13"/>
    <x v="83"/>
    <x v="4"/>
    <s v="1 lease"/>
    <n v="0"/>
    <m/>
    <m/>
    <s v="1 lease"/>
    <n v="1000"/>
    <m/>
    <m/>
  </r>
  <r>
    <x v="24"/>
    <x v="13"/>
    <x v="84"/>
    <x v="13"/>
    <s v="1 unit"/>
    <n v="199"/>
    <n v="199"/>
    <n v="2035"/>
    <s v="12 Months Subscription"/>
    <n v="239.88"/>
    <n v="1239.8800000000001"/>
    <n v="3075.88"/>
  </r>
  <r>
    <x v="25"/>
    <x v="14"/>
    <x v="85"/>
    <x v="14"/>
    <s v="20 people"/>
    <n v="200"/>
    <m/>
    <m/>
    <s v="20 people"/>
    <n v="0"/>
    <m/>
    <m/>
  </r>
  <r>
    <x v="25"/>
    <x v="14"/>
    <x v="39"/>
    <x v="14"/>
    <s v="1 unit"/>
    <n v="1000"/>
    <m/>
    <m/>
    <s v="1 unit"/>
    <n v="-1000"/>
    <m/>
    <m/>
  </r>
  <r>
    <x v="25"/>
    <x v="14"/>
    <x v="86"/>
    <x v="14"/>
    <s v="70 and 20 units"/>
    <n v="2000"/>
    <m/>
    <m/>
    <s v="70 and 20 units"/>
    <n v="-1500"/>
    <m/>
    <m/>
  </r>
  <r>
    <x v="25"/>
    <x v="14"/>
    <x v="87"/>
    <x v="14"/>
    <s v="1 unit"/>
    <n v="750"/>
    <n v="3950"/>
    <n v="3950"/>
    <s v="1 unit"/>
    <n v="-800"/>
    <n v="-3300"/>
    <n v="-3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6" indent="0" outline="1" outlineData="1" multipleFieldFilters="0">
  <location ref="B3:C202" firstHeaderRow="2" firstDataRow="2" firstDataCol="1"/>
  <pivotFields count="12">
    <pivotField axis="axisRow" showAll="0">
      <items count="27">
        <item x="25"/>
        <item x="12"/>
        <item x="13"/>
        <item x="14"/>
        <item x="15"/>
        <item x="16"/>
        <item x="17"/>
        <item x="18"/>
        <item x="19"/>
        <item x="20"/>
        <item x="21"/>
        <item x="22"/>
        <item x="0"/>
        <item x="1"/>
        <item x="6"/>
        <item x="7"/>
        <item x="8"/>
        <item x="2"/>
        <item x="3"/>
        <item x="4"/>
        <item x="5"/>
        <item x="9"/>
        <item x="10"/>
        <item x="11"/>
        <item x="23"/>
        <item x="24"/>
        <item t="default"/>
      </items>
    </pivotField>
    <pivotField showAll="0">
      <items count="16">
        <item x="8"/>
        <item x="13"/>
        <item x="12"/>
        <item x="7"/>
        <item x="14"/>
        <item x="9"/>
        <item x="2"/>
        <item x="0"/>
        <item x="10"/>
        <item x="1"/>
        <item x="6"/>
        <item x="4"/>
        <item x="3"/>
        <item x="11"/>
        <item x="5"/>
        <item t="default"/>
      </items>
    </pivotField>
    <pivotField axis="axisRow" showAll="0">
      <items count="89">
        <item x="24"/>
        <item x="49"/>
        <item x="35"/>
        <item x="71"/>
        <item x="72"/>
        <item x="36"/>
        <item x="21"/>
        <item x="84"/>
        <item x="9"/>
        <item x="29"/>
        <item x="87"/>
        <item x="40"/>
        <item x="30"/>
        <item x="16"/>
        <item x="1"/>
        <item x="23"/>
        <item x="53"/>
        <item x="15"/>
        <item x="2"/>
        <item x="46"/>
        <item x="67"/>
        <item x="68"/>
        <item x="31"/>
        <item x="73"/>
        <item x="74"/>
        <item x="82"/>
        <item x="8"/>
        <item x="86"/>
        <item x="3"/>
        <item x="28"/>
        <item x="27"/>
        <item x="65"/>
        <item x="66"/>
        <item x="59"/>
        <item x="60"/>
        <item x="5"/>
        <item x="26"/>
        <item x="0"/>
        <item x="45"/>
        <item x="41"/>
        <item x="54"/>
        <item x="11"/>
        <item x="33"/>
        <item x="75"/>
        <item x="76"/>
        <item x="44"/>
        <item x="47"/>
        <item x="34"/>
        <item x="77"/>
        <item x="78"/>
        <item x="13"/>
        <item x="85"/>
        <item x="48"/>
        <item x="6"/>
        <item x="69"/>
        <item x="70"/>
        <item x="18"/>
        <item x="32"/>
        <item x="55"/>
        <item x="56"/>
        <item x="37"/>
        <item x="20"/>
        <item x="19"/>
        <item x="38"/>
        <item x="52"/>
        <item x="7"/>
        <item x="51"/>
        <item x="22"/>
        <item x="81"/>
        <item x="50"/>
        <item x="43"/>
        <item x="39"/>
        <item x="25"/>
        <item x="14"/>
        <item x="4"/>
        <item x="42"/>
        <item x="10"/>
        <item x="17"/>
        <item x="61"/>
        <item x="62"/>
        <item x="83"/>
        <item x="63"/>
        <item x="64"/>
        <item x="12"/>
        <item x="79"/>
        <item x="80"/>
        <item x="57"/>
        <item x="58"/>
        <item t="default"/>
      </items>
    </pivotField>
    <pivotField axis="axisRow" showAll="0">
      <items count="16">
        <item x="5"/>
        <item x="10"/>
        <item x="3"/>
        <item x="6"/>
        <item x="13"/>
        <item x="9"/>
        <item x="11"/>
        <item x="2"/>
        <item x="4"/>
        <item x="1"/>
        <item x="7"/>
        <item x="14"/>
        <item x="12"/>
        <item x="0"/>
        <item x="8"/>
        <item t="default"/>
      </items>
    </pivotField>
    <pivotField showAll="0"/>
    <pivotField numFmtId="44" showAll="0"/>
    <pivotField showAll="0"/>
    <pivotField showAll="0"/>
    <pivotField showAll="0"/>
    <pivotField dataField="1" numFmtId="44" showAll="0"/>
    <pivotField showAll="0"/>
    <pivotField showAll="0"/>
  </pivotFields>
  <rowFields count="3">
    <field x="3"/>
    <field x="2"/>
    <field x="0"/>
  </rowFields>
  <rowItems count="198">
    <i>
      <x/>
    </i>
    <i r="1">
      <x v="2"/>
    </i>
    <i r="2">
      <x v="15"/>
    </i>
    <i r="1">
      <x v="9"/>
    </i>
    <i r="2">
      <x v="15"/>
    </i>
    <i r="1">
      <x v="83"/>
    </i>
    <i r="2">
      <x v="14"/>
    </i>
    <i>
      <x v="1"/>
    </i>
    <i r="1">
      <x v="11"/>
    </i>
    <i r="2">
      <x v="21"/>
    </i>
    <i r="1">
      <x v="12"/>
    </i>
    <i r="2">
      <x v="15"/>
    </i>
    <i>
      <x v="2"/>
    </i>
    <i r="1">
      <x v="8"/>
    </i>
    <i r="2">
      <x v="18"/>
    </i>
    <i r="1">
      <x v="22"/>
    </i>
    <i r="2">
      <x v="15"/>
    </i>
    <i r="1">
      <x v="77"/>
    </i>
    <i r="2">
      <x v="14"/>
    </i>
    <i>
      <x v="3"/>
    </i>
    <i r="1">
      <x/>
    </i>
    <i r="2">
      <x v="15"/>
    </i>
    <i r="1">
      <x v="13"/>
    </i>
    <i r="2">
      <x v="14"/>
    </i>
    <i r="1">
      <x v="15"/>
    </i>
    <i r="2">
      <x v="15"/>
    </i>
    <i r="1">
      <x v="39"/>
    </i>
    <i r="2">
      <x v="21"/>
    </i>
    <i r="1">
      <x v="50"/>
    </i>
    <i r="2">
      <x v="14"/>
    </i>
    <i r="1">
      <x v="52"/>
    </i>
    <i r="2">
      <x v="23"/>
    </i>
    <i r="1">
      <x v="60"/>
    </i>
    <i r="2">
      <x v="15"/>
    </i>
    <i r="1">
      <x v="61"/>
    </i>
    <i r="2">
      <x v="14"/>
    </i>
    <i r="1">
      <x v="62"/>
    </i>
    <i r="2">
      <x v="14"/>
    </i>
    <i r="1">
      <x v="63"/>
    </i>
    <i r="2">
      <x v="21"/>
    </i>
    <i r="1">
      <x v="71"/>
    </i>
    <i r="2">
      <x v="21"/>
    </i>
    <i r="1">
      <x v="72"/>
    </i>
    <i r="2">
      <x v="15"/>
    </i>
    <i>
      <x v="4"/>
    </i>
    <i r="1">
      <x v="7"/>
    </i>
    <i r="2">
      <x v="25"/>
    </i>
    <i>
      <x v="5"/>
    </i>
    <i r="1">
      <x v="36"/>
    </i>
    <i r="2">
      <x v="15"/>
    </i>
    <i>
      <x v="6"/>
    </i>
    <i r="1">
      <x v="1"/>
    </i>
    <i r="2">
      <x v="23"/>
    </i>
    <i r="1">
      <x v="16"/>
    </i>
    <i r="2">
      <x v="23"/>
    </i>
    <i r="1">
      <x v="40"/>
    </i>
    <i r="2">
      <x v="23"/>
    </i>
    <i r="1">
      <x v="45"/>
    </i>
    <i r="2">
      <x v="21"/>
    </i>
    <i r="1">
      <x v="64"/>
    </i>
    <i r="2">
      <x v="23"/>
    </i>
    <i r="1">
      <x v="66"/>
    </i>
    <i r="2">
      <x v="23"/>
    </i>
    <i r="1">
      <x v="68"/>
    </i>
    <i r="2">
      <x v="1"/>
    </i>
    <i r="1">
      <x v="69"/>
    </i>
    <i r="2">
      <x v="23"/>
    </i>
    <i r="1">
      <x v="70"/>
    </i>
    <i r="2">
      <x v="21"/>
    </i>
    <i r="1">
      <x v="75"/>
    </i>
    <i r="2">
      <x v="21"/>
    </i>
    <i>
      <x v="7"/>
    </i>
    <i r="1">
      <x v="26"/>
    </i>
    <i r="2">
      <x v="18"/>
    </i>
    <i r="2">
      <x v="19"/>
    </i>
    <i r="2">
      <x v="20"/>
    </i>
    <i r="1">
      <x v="42"/>
    </i>
    <i r="2">
      <x v="15"/>
    </i>
    <i r="1">
      <x v="56"/>
    </i>
    <i r="2">
      <x v="14"/>
    </i>
    <i r="1">
      <x v="57"/>
    </i>
    <i r="2">
      <x v="15"/>
    </i>
    <i r="1">
      <x v="65"/>
    </i>
    <i r="2">
      <x v="18"/>
    </i>
    <i>
      <x v="8"/>
    </i>
    <i r="1">
      <x v="29"/>
    </i>
    <i r="2">
      <x v="15"/>
    </i>
    <i r="1">
      <x v="30"/>
    </i>
    <i r="2">
      <x v="15"/>
    </i>
    <i r="1">
      <x v="41"/>
    </i>
    <i r="2">
      <x v="20"/>
    </i>
    <i r="1">
      <x v="47"/>
    </i>
    <i r="2">
      <x v="15"/>
    </i>
    <i r="1">
      <x v="76"/>
    </i>
    <i r="2">
      <x v="19"/>
    </i>
    <i r="2">
      <x v="20"/>
    </i>
    <i r="1">
      <x v="80"/>
    </i>
    <i r="2">
      <x v="25"/>
    </i>
    <i>
      <x v="9"/>
    </i>
    <i r="1">
      <x v="5"/>
    </i>
    <i r="2">
      <x v="16"/>
    </i>
    <i r="1">
      <x v="6"/>
    </i>
    <i r="2">
      <x v="14"/>
    </i>
    <i r="1">
      <x v="35"/>
    </i>
    <i r="2">
      <x v="17"/>
    </i>
    <i r="1">
      <x v="53"/>
    </i>
    <i r="2">
      <x v="18"/>
    </i>
    <i r="2">
      <x v="19"/>
    </i>
    <i>
      <x v="10"/>
    </i>
    <i r="1">
      <x v="17"/>
    </i>
    <i r="2">
      <x v="14"/>
    </i>
    <i r="1">
      <x v="73"/>
    </i>
    <i r="2">
      <x v="14"/>
    </i>
    <i>
      <x v="11"/>
    </i>
    <i r="1">
      <x v="10"/>
    </i>
    <i r="2">
      <x/>
    </i>
    <i r="1">
      <x v="27"/>
    </i>
    <i r="2">
      <x/>
    </i>
    <i r="1">
      <x v="51"/>
    </i>
    <i r="2">
      <x/>
    </i>
    <i r="1">
      <x v="71"/>
    </i>
    <i r="2">
      <x/>
    </i>
    <i>
      <x v="12"/>
    </i>
    <i r="1">
      <x v="3"/>
    </i>
    <i r="2">
      <x v="2"/>
    </i>
    <i r="1">
      <x v="4"/>
    </i>
    <i r="2">
      <x v="3"/>
    </i>
    <i r="1">
      <x v="20"/>
    </i>
    <i r="2">
      <x v="1"/>
    </i>
    <i r="1">
      <x v="21"/>
    </i>
    <i r="2">
      <x v="1"/>
    </i>
    <i r="1">
      <x v="23"/>
    </i>
    <i r="2">
      <x v="4"/>
    </i>
    <i r="1">
      <x v="24"/>
    </i>
    <i r="2">
      <x v="5"/>
    </i>
    <i r="1">
      <x v="31"/>
    </i>
    <i r="2">
      <x v="1"/>
    </i>
    <i r="1">
      <x v="32"/>
    </i>
    <i r="2">
      <x v="1"/>
    </i>
    <i r="1">
      <x v="33"/>
    </i>
    <i r="2">
      <x v="1"/>
    </i>
    <i r="1">
      <x v="34"/>
    </i>
    <i r="2">
      <x v="1"/>
    </i>
    <i r="1">
      <x v="43"/>
    </i>
    <i r="2">
      <x v="6"/>
    </i>
    <i r="1">
      <x v="44"/>
    </i>
    <i r="2">
      <x v="7"/>
    </i>
    <i r="1">
      <x v="48"/>
    </i>
    <i r="2">
      <x v="8"/>
    </i>
    <i r="1">
      <x v="49"/>
    </i>
    <i r="2">
      <x v="9"/>
    </i>
    <i r="1">
      <x v="54"/>
    </i>
    <i r="2">
      <x v="1"/>
    </i>
    <i r="1">
      <x v="55"/>
    </i>
    <i r="2">
      <x v="1"/>
    </i>
    <i r="1">
      <x v="58"/>
    </i>
    <i r="2">
      <x v="1"/>
    </i>
    <i r="1">
      <x v="59"/>
    </i>
    <i r="2">
      <x v="1"/>
    </i>
    <i r="1">
      <x v="78"/>
    </i>
    <i r="2">
      <x v="1"/>
    </i>
    <i r="1">
      <x v="79"/>
    </i>
    <i r="2">
      <x v="1"/>
    </i>
    <i r="1">
      <x v="81"/>
    </i>
    <i r="2">
      <x v="1"/>
    </i>
    <i r="1">
      <x v="82"/>
    </i>
    <i r="2">
      <x v="1"/>
    </i>
    <i r="1">
      <x v="84"/>
    </i>
    <i r="2">
      <x v="10"/>
    </i>
    <i r="1">
      <x v="85"/>
    </i>
    <i r="2">
      <x v="11"/>
    </i>
    <i r="1">
      <x v="86"/>
    </i>
    <i r="2">
      <x v="1"/>
    </i>
    <i r="1">
      <x v="87"/>
    </i>
    <i r="2">
      <x v="1"/>
    </i>
    <i>
      <x v="13"/>
    </i>
    <i r="1">
      <x v="14"/>
    </i>
    <i r="2">
      <x v="13"/>
    </i>
    <i r="1">
      <x v="18"/>
    </i>
    <i r="2">
      <x v="13"/>
    </i>
    <i r="1">
      <x v="19"/>
    </i>
    <i r="2">
      <x v="22"/>
    </i>
    <i r="1">
      <x v="25"/>
    </i>
    <i r="2">
      <x v="24"/>
    </i>
    <i r="1">
      <x v="28"/>
    </i>
    <i r="2">
      <x v="13"/>
    </i>
    <i r="1">
      <x v="37"/>
    </i>
    <i r="2">
      <x v="12"/>
    </i>
    <i r="1">
      <x v="38"/>
    </i>
    <i r="2">
      <x v="22"/>
    </i>
    <i r="1">
      <x v="46"/>
    </i>
    <i r="2">
      <x v="22"/>
    </i>
    <i r="1">
      <x v="74"/>
    </i>
    <i r="2">
      <x v="13"/>
    </i>
    <i>
      <x v="14"/>
    </i>
    <i r="1">
      <x v="67"/>
    </i>
    <i r="2">
      <x v="14"/>
    </i>
    <i t="grand">
      <x/>
    </i>
  </rowItems>
  <colItems count="1">
    <i/>
  </colItems>
  <dataFields count="1">
    <dataField name="Sum of 2018 Amount" fld="9" baseField="3" baseItem="0" numFmtId="44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7" sqref="A37"/>
    </sheetView>
  </sheetViews>
  <sheetFormatPr baseColWidth="10" defaultColWidth="11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1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226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Budgets'!$B$3,"Event/Committee","Communications Team")</f>
        <v>239.88</v>
      </c>
      <c r="E4" s="37"/>
      <c r="F4" s="38"/>
    </row>
    <row r="5" spans="2:6">
      <c r="B5" s="36"/>
      <c r="C5" s="37" t="s">
        <v>220</v>
      </c>
      <c r="D5" s="39">
        <f>D4-SUM(E9:E46)</f>
        <v>239.88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1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126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Budgets'!$B$3,"Event/Committee","Finance")</f>
        <v>200</v>
      </c>
      <c r="E4" s="37"/>
      <c r="F4" s="38"/>
    </row>
    <row r="5" spans="2:6">
      <c r="B5" s="36"/>
      <c r="C5" s="37" t="s">
        <v>220</v>
      </c>
      <c r="D5" s="39">
        <f>D4-SUM(E9:E46)</f>
        <v>200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1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152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Budgets'!$B$3,"Event/Committee","Internal Spending")</f>
        <v>2421</v>
      </c>
      <c r="E4" s="37"/>
      <c r="F4" s="38"/>
    </row>
    <row r="5" spans="2:6">
      <c r="B5" s="36"/>
      <c r="C5" s="37" t="s">
        <v>220</v>
      </c>
      <c r="D5" s="39">
        <f>D4-SUM(E9:E46)</f>
        <v>2421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1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92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Budgets'!$B$3,"Event/Committee","Legislative Action")</f>
        <v>4000</v>
      </c>
      <c r="E4" s="37"/>
      <c r="F4" s="38"/>
    </row>
    <row r="5" spans="2:6">
      <c r="B5" s="36"/>
      <c r="C5" s="37" t="s">
        <v>220</v>
      </c>
      <c r="D5" s="39">
        <f>D4-SUM(E9:E46)</f>
        <v>4000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1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99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Budgets'!$B$3,"Event/Committee","Membership")</f>
        <v>7072</v>
      </c>
      <c r="E4" s="37"/>
      <c r="F4" s="38"/>
    </row>
    <row r="5" spans="2:6">
      <c r="B5" s="36"/>
      <c r="C5" s="37" t="s">
        <v>220</v>
      </c>
      <c r="D5" s="39">
        <f>D4-SUM(E9:E46)</f>
        <v>7072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1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87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Budgets'!$B$3,"Event/Committee","President")</f>
        <v>500</v>
      </c>
      <c r="E4" s="37"/>
      <c r="F4" s="38"/>
    </row>
    <row r="5" spans="2:6">
      <c r="B5" s="36"/>
      <c r="C5" s="37" t="s">
        <v>220</v>
      </c>
      <c r="D5" s="39">
        <f>D4-SUM(E9:E46)</f>
        <v>500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1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227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Budgets'!$B$3,"Event/Committee","Promotional Items/Publicity")</f>
        <v>1100</v>
      </c>
      <c r="E4" s="37"/>
      <c r="F4" s="38"/>
    </row>
    <row r="5" spans="2:6">
      <c r="B5" s="36"/>
      <c r="C5" s="37" t="s">
        <v>220</v>
      </c>
      <c r="D5" s="39">
        <f>D4-SUM(E9:E46)</f>
        <v>1100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20.6640625" style="10" bestFit="1" customWidth="1"/>
    <col min="4" max="4" width="10.6640625" style="10" bestFit="1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209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228</v>
      </c>
      <c r="D4" s="39">
        <f>GETPIVOTDATA("2018 Amount",'Committee Budgets'!$B$3,"Event/Committee","Revenue")</f>
        <v>-3300</v>
      </c>
      <c r="E4" s="37"/>
      <c r="F4" s="38"/>
    </row>
    <row r="5" spans="2:6">
      <c r="B5" s="36"/>
      <c r="C5" s="37" t="s">
        <v>229</v>
      </c>
      <c r="D5" s="39">
        <f>D4-SUM(E9:E46)</f>
        <v>-3300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6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9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Budgets'!$B$3,"Event/Committee","Stipend")</f>
        <v>9630</v>
      </c>
      <c r="E4" s="37"/>
      <c r="F4" s="38"/>
    </row>
    <row r="5" spans="2:6">
      <c r="B5" s="36"/>
      <c r="C5" s="37" t="s">
        <v>220</v>
      </c>
      <c r="D5" s="39">
        <f>D4-SUM(E9:E46)</f>
        <v>9630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6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77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Budgets'!$B$3,"Event/Committee","Supplies")</f>
        <v>4056</v>
      </c>
      <c r="E4" s="37"/>
      <c r="F4" s="38"/>
    </row>
    <row r="5" spans="2:6">
      <c r="B5" s="36"/>
      <c r="C5" s="37" t="s">
        <v>220</v>
      </c>
      <c r="D5" s="39">
        <f>D4-SUM(E9:E46)</f>
        <v>4056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4"/>
  <sheetViews>
    <sheetView workbookViewId="0">
      <selection activeCell="B2" sqref="B2"/>
    </sheetView>
  </sheetViews>
  <sheetFormatPr baseColWidth="10" defaultColWidth="11" defaultRowHeight="15" x14ac:dyDescent="0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>
      <c r="A1" s="1" t="s">
        <v>0</v>
      </c>
      <c r="B1" s="1" t="s">
        <v>1</v>
      </c>
      <c r="C1" s="1" t="s">
        <v>2</v>
      </c>
    </row>
    <row r="2" spans="1:3" s="2" customFormat="1">
      <c r="A2" s="2">
        <v>10600</v>
      </c>
      <c r="B2" s="2" t="s">
        <v>3</v>
      </c>
      <c r="C2" s="2" t="s">
        <v>4</v>
      </c>
    </row>
    <row r="3" spans="1:3" s="1" customFormat="1">
      <c r="A3" s="2">
        <v>11570</v>
      </c>
      <c r="B3" s="2" t="s">
        <v>5</v>
      </c>
      <c r="C3" s="8" t="s">
        <v>6</v>
      </c>
    </row>
    <row r="4" spans="1:3" s="1" customFormat="1">
      <c r="A4" s="2">
        <v>11710</v>
      </c>
      <c r="B4" s="2" t="s">
        <v>7</v>
      </c>
      <c r="C4" s="2" t="s">
        <v>8</v>
      </c>
    </row>
    <row r="5" spans="1:3" s="2" customFormat="1">
      <c r="A5" s="2">
        <v>119900</v>
      </c>
      <c r="B5" s="2" t="s">
        <v>9</v>
      </c>
      <c r="C5" s="2" t="s">
        <v>10</v>
      </c>
    </row>
    <row r="6" spans="1:3">
      <c r="A6">
        <v>121200</v>
      </c>
      <c r="B6" t="s">
        <v>11</v>
      </c>
      <c r="C6" s="9" t="s">
        <v>12</v>
      </c>
    </row>
    <row r="7" spans="1:3">
      <c r="A7">
        <v>121400</v>
      </c>
      <c r="B7" t="s">
        <v>13</v>
      </c>
      <c r="C7" t="s">
        <v>14</v>
      </c>
    </row>
    <row r="8" spans="1:3">
      <c r="A8">
        <v>121500</v>
      </c>
      <c r="B8" t="s">
        <v>15</v>
      </c>
      <c r="C8" t="s">
        <v>16</v>
      </c>
    </row>
    <row r="9" spans="1:3">
      <c r="A9">
        <v>121800</v>
      </c>
      <c r="B9" t="s">
        <v>17</v>
      </c>
      <c r="C9" t="s">
        <v>18</v>
      </c>
    </row>
    <row r="10" spans="1:3">
      <c r="A10">
        <v>121900</v>
      </c>
      <c r="B10" t="s">
        <v>19</v>
      </c>
      <c r="C10" t="s">
        <v>20</v>
      </c>
    </row>
    <row r="11" spans="1:3">
      <c r="A11">
        <v>122100</v>
      </c>
      <c r="B11" t="s">
        <v>21</v>
      </c>
      <c r="C11" t="s">
        <v>22</v>
      </c>
    </row>
    <row r="12" spans="1:3">
      <c r="A12">
        <v>122200</v>
      </c>
      <c r="B12" t="s">
        <v>23</v>
      </c>
      <c r="C12" t="s">
        <v>24</v>
      </c>
    </row>
    <row r="13" spans="1:3">
      <c r="A13">
        <v>124600</v>
      </c>
      <c r="B13" t="s">
        <v>25</v>
      </c>
      <c r="C13" t="s">
        <v>26</v>
      </c>
    </row>
    <row r="14" spans="1:3">
      <c r="A14">
        <v>126140</v>
      </c>
      <c r="B14" t="s">
        <v>27</v>
      </c>
      <c r="C14" t="s">
        <v>28</v>
      </c>
    </row>
    <row r="15" spans="1:3">
      <c r="A15">
        <v>126400</v>
      </c>
      <c r="B15" t="s">
        <v>29</v>
      </c>
      <c r="C15" s="9" t="s">
        <v>30</v>
      </c>
    </row>
    <row r="16" spans="1:3">
      <c r="A16">
        <v>127400</v>
      </c>
      <c r="B16" t="s">
        <v>31</v>
      </c>
      <c r="C16" t="s">
        <v>32</v>
      </c>
    </row>
    <row r="17" spans="1:3">
      <c r="A17">
        <v>127500</v>
      </c>
      <c r="B17" t="s">
        <v>33</v>
      </c>
      <c r="C17" t="s">
        <v>34</v>
      </c>
    </row>
    <row r="18" spans="1:3">
      <c r="A18">
        <v>128200</v>
      </c>
      <c r="B18" t="s">
        <v>35</v>
      </c>
      <c r="C18" t="s">
        <v>36</v>
      </c>
    </row>
    <row r="19" spans="1:3">
      <c r="A19">
        <v>128300</v>
      </c>
      <c r="B19" t="s">
        <v>37</v>
      </c>
      <c r="C19" t="s">
        <v>38</v>
      </c>
    </row>
    <row r="20" spans="1:3">
      <c r="A20">
        <v>128400</v>
      </c>
      <c r="B20" t="s">
        <v>39</v>
      </c>
      <c r="C20" t="s">
        <v>40</v>
      </c>
    </row>
    <row r="21" spans="1:3">
      <c r="A21">
        <v>128500</v>
      </c>
      <c r="B21" t="s">
        <v>41</v>
      </c>
      <c r="C21" t="s">
        <v>42</v>
      </c>
    </row>
    <row r="22" spans="1:3">
      <c r="A22">
        <v>128800</v>
      </c>
      <c r="B22" t="s">
        <v>43</v>
      </c>
      <c r="C22" t="s">
        <v>44</v>
      </c>
    </row>
    <row r="23" spans="1:3">
      <c r="A23">
        <v>131100</v>
      </c>
      <c r="B23" t="s">
        <v>45</v>
      </c>
      <c r="C23" t="s">
        <v>46</v>
      </c>
    </row>
    <row r="24" spans="1:3">
      <c r="A24">
        <v>131200</v>
      </c>
      <c r="B24" t="s">
        <v>47</v>
      </c>
      <c r="C24" s="8" t="s">
        <v>48</v>
      </c>
    </row>
    <row r="25" spans="1:3">
      <c r="A25">
        <v>131300</v>
      </c>
      <c r="B25" t="s">
        <v>49</v>
      </c>
      <c r="C25" t="s">
        <v>50</v>
      </c>
    </row>
    <row r="26" spans="1:3">
      <c r="A26">
        <v>137700</v>
      </c>
      <c r="B26" t="s">
        <v>51</v>
      </c>
      <c r="C26" t="s">
        <v>52</v>
      </c>
    </row>
    <row r="27" spans="1:3">
      <c r="A27">
        <v>136200</v>
      </c>
      <c r="B27" t="s">
        <v>53</v>
      </c>
      <c r="C27" t="s">
        <v>54</v>
      </c>
    </row>
    <row r="28" spans="1:3">
      <c r="A28">
        <v>136400</v>
      </c>
      <c r="B28" t="s">
        <v>55</v>
      </c>
      <c r="C28" t="s">
        <v>56</v>
      </c>
    </row>
    <row r="29" spans="1:3">
      <c r="A29">
        <v>137800</v>
      </c>
      <c r="B29" t="s">
        <v>57</v>
      </c>
      <c r="C29" t="s">
        <v>58</v>
      </c>
    </row>
    <row r="30" spans="1:3">
      <c r="A30">
        <v>137810</v>
      </c>
      <c r="B30" t="s">
        <v>59</v>
      </c>
      <c r="C30" s="9" t="s">
        <v>60</v>
      </c>
    </row>
    <row r="31" spans="1:3">
      <c r="A31">
        <v>141300</v>
      </c>
      <c r="B31" t="s">
        <v>61</v>
      </c>
      <c r="C31" s="9" t="s">
        <v>62</v>
      </c>
    </row>
    <row r="32" spans="1:3">
      <c r="A32">
        <v>153400</v>
      </c>
      <c r="B32" t="s">
        <v>63</v>
      </c>
      <c r="C32" t="s">
        <v>64</v>
      </c>
    </row>
    <row r="33" spans="1:3">
      <c r="A33">
        <v>153500</v>
      </c>
      <c r="B33" t="s">
        <v>65</v>
      </c>
      <c r="C33" s="9" t="s">
        <v>66</v>
      </c>
    </row>
    <row r="34" spans="1:3">
      <c r="A34">
        <v>221800</v>
      </c>
      <c r="B34" t="s">
        <v>67</v>
      </c>
      <c r="C34" t="s">
        <v>68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E5" sqref="E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6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116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Budgets'!$B$3,"Event/Committee","USERVE")</f>
        <v>600</v>
      </c>
      <c r="E4" s="37"/>
      <c r="F4" s="38"/>
    </row>
    <row r="5" spans="2:6">
      <c r="B5" s="36"/>
      <c r="C5" s="37" t="s">
        <v>220</v>
      </c>
      <c r="D5" s="39">
        <f>D4-SUM(E9:E46)</f>
        <v>600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showGridLines="0" workbookViewId="0">
      <selection activeCell="F17" sqref="F17"/>
    </sheetView>
  </sheetViews>
  <sheetFormatPr baseColWidth="10" defaultColWidth="8.83203125" defaultRowHeight="15" x14ac:dyDescent="0"/>
  <cols>
    <col min="2" max="2" width="11.6640625" bestFit="1" customWidth="1"/>
    <col min="3" max="3" width="11.1640625" bestFit="1" customWidth="1"/>
    <col min="5" max="5" width="11.1640625" bestFit="1" customWidth="1"/>
  </cols>
  <sheetData>
    <row r="2" spans="2:5">
      <c r="E2" t="s">
        <v>230</v>
      </c>
    </row>
    <row r="3" spans="2:5">
      <c r="B3" t="s">
        <v>231</v>
      </c>
      <c r="C3" s="35">
        <f>SUM('Academic Affairs'!D4,'Big Event'!D4,CAGE!D4,'Vice President &amp; CC'!D4,Communications!D4,Finance!D4,'Internal Spending'!D4,'Legislative Action'!D4,Membership!D4,President!D4,'Promotional Items'!D4,Revenue!D4,Stipends!D4,Supplies!D4,USERVE!D4)</f>
        <v>53002.880000000005</v>
      </c>
      <c r="E3" s="35">
        <f>'FY18 Budget'!K103</f>
        <v>53002.879999999997</v>
      </c>
    </row>
    <row r="4" spans="2:5">
      <c r="B4" t="s">
        <v>232</v>
      </c>
      <c r="C4" s="35">
        <f>SUM('Academic Affairs'!D5,'Big Event'!D5,CAGE!D5,'Vice President &amp; CC'!D5,Communications!D5,Finance!D5,'Internal Spending'!D5,'Legislative Action'!D5,Membership!D5,President!D5,'Promotional Items'!D5,Revenue!D5,Stipends!D5,Supplies!D5,USERVE!D5)</f>
        <v>53002.880000000005</v>
      </c>
      <c r="E4" s="35">
        <f>E3-SUM('Academic Affairs:USERVE'!E9:E35)</f>
        <v>53002.879999999997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43" workbookViewId="0">
      <selection activeCell="B3" sqref="B3"/>
    </sheetView>
  </sheetViews>
  <sheetFormatPr baseColWidth="10" defaultColWidth="11" defaultRowHeight="15" x14ac:dyDescent="0"/>
  <cols>
    <col min="1" max="1" width="12.6640625" bestFit="1" customWidth="1"/>
    <col min="2" max="2" width="33.1640625" customWidth="1"/>
    <col min="3" max="3" width="50.33203125" bestFit="1" customWidth="1"/>
    <col min="4" max="4" width="50.33203125" customWidth="1"/>
    <col min="5" max="5" width="19.83203125" bestFit="1" customWidth="1"/>
    <col min="6" max="6" width="11.5" style="4" bestFit="1" customWidth="1"/>
  </cols>
  <sheetData>
    <row r="1" spans="1:6" s="1" customFormat="1">
      <c r="A1" s="1" t="s">
        <v>0</v>
      </c>
      <c r="B1" s="1" t="s">
        <v>1</v>
      </c>
      <c r="C1" s="1" t="s">
        <v>2</v>
      </c>
      <c r="D1" s="1" t="s">
        <v>70</v>
      </c>
      <c r="E1" s="1" t="s">
        <v>69</v>
      </c>
      <c r="F1" s="3" t="s">
        <v>233</v>
      </c>
    </row>
    <row r="2" spans="1:6">
      <c r="B2" t="e">
        <f>LOOKUP(A2,'Account Codes'!A:B)</f>
        <v>#N/A</v>
      </c>
    </row>
    <row r="3" spans="1:6">
      <c r="B3" t="e">
        <f>LOOKUP(A3,'Account Codes'!A:B)</f>
        <v>#N/A</v>
      </c>
    </row>
    <row r="4" spans="1:6">
      <c r="B4" t="e">
        <f>LOOKUP(A4,'Account Codes'!A:B)</f>
        <v>#N/A</v>
      </c>
    </row>
    <row r="5" spans="1:6">
      <c r="B5" t="e">
        <f>LOOKUP(A5,'Account Codes'!A:B)</f>
        <v>#N/A</v>
      </c>
    </row>
    <row r="6" spans="1:6">
      <c r="B6" t="e">
        <f>LOOKUP(A6,'Account Codes'!A:B)</f>
        <v>#N/A</v>
      </c>
    </row>
    <row r="7" spans="1:6">
      <c r="B7" t="e">
        <f>LOOKUP(A7,'Account Codes'!A:B)</f>
        <v>#N/A</v>
      </c>
    </row>
    <row r="8" spans="1:6">
      <c r="B8" t="e">
        <f>LOOKUP(A8,'Account Codes'!A:B)</f>
        <v>#N/A</v>
      </c>
    </row>
    <row r="9" spans="1:6">
      <c r="B9" t="e">
        <f>LOOKUP(A9,'Account Codes'!A:B)</f>
        <v>#N/A</v>
      </c>
    </row>
    <row r="10" spans="1:6">
      <c r="B10" t="e">
        <f>LOOKUP(A10,'Account Codes'!A:B)</f>
        <v>#N/A</v>
      </c>
    </row>
    <row r="11" spans="1:6">
      <c r="B11" t="e">
        <f>LOOKUP(A11,'Account Codes'!A:B)</f>
        <v>#N/A</v>
      </c>
    </row>
    <row r="12" spans="1:6">
      <c r="B12" t="e">
        <f>LOOKUP(A12,'Account Codes'!A:B)</f>
        <v>#N/A</v>
      </c>
    </row>
    <row r="13" spans="1:6">
      <c r="B13" t="e">
        <f>LOOKUP(A13,'Account Codes'!A:B)</f>
        <v>#N/A</v>
      </c>
    </row>
    <row r="14" spans="1:6">
      <c r="B14" t="e">
        <f>LOOKUP(A14,'Account Codes'!A:B)</f>
        <v>#N/A</v>
      </c>
    </row>
    <row r="15" spans="1:6">
      <c r="B15" t="e">
        <f>LOOKUP(A15,'Account Codes'!A:B)</f>
        <v>#N/A</v>
      </c>
    </row>
    <row r="16" spans="1:6">
      <c r="B16" t="e">
        <f>LOOKUP(A16,'Account Codes'!A:B)</f>
        <v>#N/A</v>
      </c>
    </row>
    <row r="17" spans="2:2">
      <c r="B17" t="e">
        <f>LOOKUP(A17,'Account Codes'!A:B)</f>
        <v>#N/A</v>
      </c>
    </row>
    <row r="18" spans="2:2">
      <c r="B18" t="e">
        <f>LOOKUP(A18,'Account Codes'!A:B)</f>
        <v>#N/A</v>
      </c>
    </row>
    <row r="19" spans="2:2">
      <c r="B19" t="e">
        <f>LOOKUP(A19,'Account Codes'!A:B)</f>
        <v>#N/A</v>
      </c>
    </row>
    <row r="20" spans="2:2">
      <c r="B20" t="e">
        <f>LOOKUP(A20,'Account Codes'!A:B)</f>
        <v>#N/A</v>
      </c>
    </row>
    <row r="21" spans="2:2">
      <c r="B21" t="e">
        <f>LOOKUP(A21,'Account Codes'!A:B)</f>
        <v>#N/A</v>
      </c>
    </row>
    <row r="22" spans="2:2">
      <c r="B22" t="e">
        <f>LOOKUP(A22,'Account Codes'!A:B)</f>
        <v>#N/A</v>
      </c>
    </row>
    <row r="23" spans="2:2">
      <c r="B23" t="e">
        <f>LOOKUP(A23,'Account Codes'!A:B)</f>
        <v>#N/A</v>
      </c>
    </row>
    <row r="24" spans="2:2">
      <c r="B24" t="e">
        <f>LOOKUP(A24,'Account Codes'!A:B)</f>
        <v>#N/A</v>
      </c>
    </row>
    <row r="25" spans="2:2">
      <c r="B25" t="e">
        <f>LOOKUP(A25,'Account Codes'!A:B)</f>
        <v>#N/A</v>
      </c>
    </row>
    <row r="26" spans="2:2">
      <c r="B26" t="e">
        <f>LOOKUP(A26,'Account Codes'!A:B)</f>
        <v>#N/A</v>
      </c>
    </row>
    <row r="27" spans="2:2">
      <c r="B27" t="e">
        <f>LOOKUP(A27,'Account Codes'!A:B)</f>
        <v>#N/A</v>
      </c>
    </row>
    <row r="28" spans="2:2">
      <c r="B28" t="e">
        <f>LOOKUP(A28,'Account Codes'!A:B)</f>
        <v>#N/A</v>
      </c>
    </row>
    <row r="29" spans="2:2">
      <c r="B29" t="e">
        <f>LOOKUP(A29,'Account Codes'!A:B)</f>
        <v>#N/A</v>
      </c>
    </row>
    <row r="30" spans="2:2">
      <c r="B30" t="e">
        <f>LOOKUP(A30,'Account Codes'!A:B)</f>
        <v>#N/A</v>
      </c>
    </row>
    <row r="31" spans="2:2">
      <c r="B31" t="e">
        <f>LOOKUP(A31,'Account Codes'!A:B)</f>
        <v>#N/A</v>
      </c>
    </row>
    <row r="32" spans="2:2">
      <c r="B32" t="e">
        <f>LOOKUP(A32,'Account Codes'!A:B)</f>
        <v>#N/A</v>
      </c>
    </row>
    <row r="33" spans="2:2">
      <c r="B33" t="e">
        <f>LOOKUP(A33,'Account Codes'!A:B)</f>
        <v>#N/A</v>
      </c>
    </row>
    <row r="34" spans="2:2">
      <c r="B34" t="e">
        <f>LOOKUP(A34,'Account Codes'!A:B)</f>
        <v>#N/A</v>
      </c>
    </row>
    <row r="35" spans="2:2">
      <c r="B35" t="e">
        <f>LOOKUP(A35,'Account Codes'!A:B)</f>
        <v>#N/A</v>
      </c>
    </row>
    <row r="36" spans="2:2">
      <c r="B36" t="e">
        <f>LOOKUP(A36,'Account Codes'!A:B)</f>
        <v>#N/A</v>
      </c>
    </row>
    <row r="37" spans="2:2">
      <c r="B37" t="e">
        <f>LOOKUP(A37,'Account Codes'!A:B)</f>
        <v>#N/A</v>
      </c>
    </row>
    <row r="38" spans="2:2">
      <c r="B38" t="e">
        <f>LOOKUP(A38,'Account Codes'!A:B)</f>
        <v>#N/A</v>
      </c>
    </row>
    <row r="39" spans="2:2">
      <c r="B39" t="e">
        <f>LOOKUP(A39,'Account Codes'!A:B)</f>
        <v>#N/A</v>
      </c>
    </row>
    <row r="40" spans="2:2">
      <c r="B40" t="e">
        <f>LOOKUP(A40,'Account Codes'!A:B)</f>
        <v>#N/A</v>
      </c>
    </row>
    <row r="41" spans="2:2">
      <c r="B41" t="e">
        <f>LOOKUP(A41,'Account Codes'!A:B)</f>
        <v>#N/A</v>
      </c>
    </row>
    <row r="42" spans="2:2">
      <c r="B42" t="e">
        <f>LOOKUP(A42,'Account Codes'!A:B)</f>
        <v>#N/A</v>
      </c>
    </row>
    <row r="43" spans="2:2">
      <c r="B43" t="e">
        <f>LOOKUP(A43,'Account Codes'!A:B)</f>
        <v>#N/A</v>
      </c>
    </row>
    <row r="44" spans="2:2">
      <c r="B44" t="e">
        <f>LOOKUP(A44,'Account Codes'!A:B)</f>
        <v>#N/A</v>
      </c>
    </row>
    <row r="45" spans="2:2">
      <c r="B45" t="e">
        <f>LOOKUP(A45,'Account Codes'!A:B)</f>
        <v>#N/A</v>
      </c>
    </row>
    <row r="46" spans="2:2">
      <c r="B46" t="e">
        <f>LOOKUP(A46,'Account Codes'!A:B)</f>
        <v>#N/A</v>
      </c>
    </row>
    <row r="47" spans="2:2">
      <c r="B47" t="e">
        <f>LOOKUP(A47,'Account Codes'!A:B)</f>
        <v>#N/A</v>
      </c>
    </row>
    <row r="48" spans="2:2">
      <c r="B48" t="e">
        <f>LOOKUP(A48,'Account Codes'!A:B)</f>
        <v>#N/A</v>
      </c>
    </row>
    <row r="49" spans="2:2">
      <c r="B49" t="e">
        <f>LOOKUP(A49,'Account Codes'!A:B)</f>
        <v>#N/A</v>
      </c>
    </row>
    <row r="50" spans="2:2">
      <c r="B50" t="e">
        <f>LOOKUP(A50,'Account Codes'!A:B)</f>
        <v>#N/A</v>
      </c>
    </row>
    <row r="51" spans="2:2">
      <c r="B51" t="e">
        <f>LOOKUP(A51,'Account Codes'!A:B)</f>
        <v>#N/A</v>
      </c>
    </row>
    <row r="52" spans="2:2">
      <c r="B52" t="e">
        <f>LOOKUP(A52,'Account Codes'!A:B)</f>
        <v>#N/A</v>
      </c>
    </row>
    <row r="53" spans="2:2">
      <c r="B53" t="e">
        <f>LOOKUP(A53,'Account Codes'!A:B)</f>
        <v>#N/A</v>
      </c>
    </row>
    <row r="54" spans="2:2">
      <c r="B54" t="e">
        <f>LOOKUP(A54,'Account Codes'!A:B)</f>
        <v>#N/A</v>
      </c>
    </row>
    <row r="55" spans="2:2">
      <c r="B55" t="e">
        <f>LOOKUP(A55,'Account Codes'!A:B)</f>
        <v>#N/A</v>
      </c>
    </row>
    <row r="56" spans="2:2">
      <c r="B56" t="e">
        <f>LOOKUP(A56,'Account Codes'!A:B)</f>
        <v>#N/A</v>
      </c>
    </row>
    <row r="57" spans="2:2">
      <c r="B57" t="e">
        <f>LOOKUP(A57,'Account Codes'!A:B)</f>
        <v>#N/A</v>
      </c>
    </row>
    <row r="58" spans="2:2">
      <c r="B58" t="e">
        <f>LOOKUP(A58,'Account Codes'!A:B)</f>
        <v>#N/A</v>
      </c>
    </row>
    <row r="59" spans="2:2">
      <c r="B59" t="e">
        <f>LOOKUP(A59,'Account Codes'!A:B)</f>
        <v>#N/A</v>
      </c>
    </row>
    <row r="60" spans="2:2">
      <c r="B60" t="e">
        <f>LOOKUP(A60,'Account Codes'!A:B)</f>
        <v>#N/A</v>
      </c>
    </row>
    <row r="61" spans="2:2">
      <c r="B61" t="e">
        <f>LOOKUP(A61,'Account Codes'!A:B)</f>
        <v>#N/A</v>
      </c>
    </row>
    <row r="62" spans="2:2">
      <c r="B62" t="e">
        <f>LOOKUP(A62,'Account Codes'!A:B)</f>
        <v>#N/A</v>
      </c>
    </row>
    <row r="63" spans="2:2">
      <c r="B63" t="e">
        <f>LOOKUP(A63,'Account Codes'!A:B)</f>
        <v>#N/A</v>
      </c>
    </row>
    <row r="64" spans="2:2">
      <c r="B64" t="e">
        <f>LOOKUP(A64,'Account Codes'!A:B)</f>
        <v>#N/A</v>
      </c>
    </row>
    <row r="65" spans="2:2" customFormat="1">
      <c r="B65" t="e">
        <f>LOOKUP(A65,'Account Codes'!A:B)</f>
        <v>#N/A</v>
      </c>
    </row>
    <row r="66" spans="2:2" customFormat="1">
      <c r="B66" t="e">
        <f>LOOKUP(A66,'Account Codes'!A:B)</f>
        <v>#N/A</v>
      </c>
    </row>
    <row r="67" spans="2:2" customFormat="1">
      <c r="B67" t="e">
        <f>LOOKUP(A67,'Account Codes'!A:B)</f>
        <v>#N/A</v>
      </c>
    </row>
    <row r="68" spans="2:2" customFormat="1">
      <c r="B68" t="e">
        <f>LOOKUP(A68,'Account Codes'!A:B)</f>
        <v>#N/A</v>
      </c>
    </row>
    <row r="69" spans="2:2" customFormat="1">
      <c r="B69" t="e">
        <f>LOOKUP(A69,'Account Codes'!A:B)</f>
        <v>#N/A</v>
      </c>
    </row>
    <row r="70" spans="2:2" customFormat="1">
      <c r="B70" t="e">
        <f>LOOKUP(A70,'Account Codes'!A:B)</f>
        <v>#N/A</v>
      </c>
    </row>
    <row r="71" spans="2:2" customFormat="1">
      <c r="B71" t="e">
        <f>LOOKUP(A71,'Account Codes'!A:B)</f>
        <v>#N/A</v>
      </c>
    </row>
    <row r="72" spans="2:2" customFormat="1">
      <c r="B72" t="e">
        <f>LOOKUP(A72,'Account Codes'!A:B)</f>
        <v>#N/A</v>
      </c>
    </row>
    <row r="73" spans="2:2" customFormat="1">
      <c r="B73" t="e">
        <f>LOOKUP(A73,'Account Codes'!A:B)</f>
        <v>#N/A</v>
      </c>
    </row>
    <row r="74" spans="2:2" customFormat="1">
      <c r="B74" t="e">
        <f>LOOKUP(A74,'Account Codes'!A:B)</f>
        <v>#N/A</v>
      </c>
    </row>
    <row r="75" spans="2:2" customFormat="1">
      <c r="B75" t="e">
        <f>LOOKUP(A75,'Account Codes'!A:B)</f>
        <v>#N/A</v>
      </c>
    </row>
    <row r="76" spans="2:2" customFormat="1">
      <c r="B76" t="e">
        <f>LOOKUP(A76,'Account Codes'!A:B)</f>
        <v>#N/A</v>
      </c>
    </row>
    <row r="77" spans="2:2" customFormat="1">
      <c r="B77" t="e">
        <f>LOOKUP(A77,'Account Codes'!A:B)</f>
        <v>#N/A</v>
      </c>
    </row>
    <row r="78" spans="2:2" customFormat="1">
      <c r="B78" t="e">
        <f>LOOKUP(A78,'Account Codes'!A:B)</f>
        <v>#N/A</v>
      </c>
    </row>
    <row r="79" spans="2:2" customFormat="1">
      <c r="B79" t="e">
        <f>LOOKUP(A79,'Account Codes'!A:B)</f>
        <v>#N/A</v>
      </c>
    </row>
    <row r="80" spans="2:2" customFormat="1">
      <c r="B80" t="e">
        <f>LOOKUP(A80,'Account Codes'!A:B)</f>
        <v>#N/A</v>
      </c>
    </row>
    <row r="81" spans="2:2" customFormat="1">
      <c r="B81" t="e">
        <f>LOOKUP(A81,'Account Codes'!A:B)</f>
        <v>#N/A</v>
      </c>
    </row>
    <row r="82" spans="2:2" customFormat="1">
      <c r="B82" t="e">
        <f>LOOKUP(A82,'Account Codes'!A:B)</f>
        <v>#N/A</v>
      </c>
    </row>
    <row r="83" spans="2:2" customFormat="1">
      <c r="B83" t="e">
        <f>LOOKUP(A83,'Account Codes'!A:B)</f>
        <v>#N/A</v>
      </c>
    </row>
    <row r="84" spans="2:2" customFormat="1">
      <c r="B84" t="e">
        <f>LOOKUP(A84,'Account Codes'!A:B)</f>
        <v>#N/A</v>
      </c>
    </row>
    <row r="85" spans="2:2" customFormat="1">
      <c r="B85" t="e">
        <f>LOOKUP(A85,'Account Codes'!A:B)</f>
        <v>#N/A</v>
      </c>
    </row>
    <row r="86" spans="2:2" customFormat="1">
      <c r="B86" t="e">
        <f>LOOKUP(A86,'Account Codes'!A:B)</f>
        <v>#N/A</v>
      </c>
    </row>
    <row r="87" spans="2:2" customFormat="1">
      <c r="B87" t="e">
        <f>LOOKUP(A87,'Account Codes'!A:B)</f>
        <v>#N/A</v>
      </c>
    </row>
    <row r="88" spans="2:2" customFormat="1">
      <c r="B88" t="e">
        <f>LOOKUP(A88,'Account Codes'!A:B)</f>
        <v>#N/A</v>
      </c>
    </row>
    <row r="89" spans="2:2" customFormat="1">
      <c r="B89" t="e">
        <f>LOOKUP(A89,'Account Codes'!A:B)</f>
        <v>#N/A</v>
      </c>
    </row>
    <row r="90" spans="2:2" customFormat="1">
      <c r="B90" t="e">
        <f>LOOKUP(A90,'Account Codes'!A:B)</f>
        <v>#N/A</v>
      </c>
    </row>
    <row r="91" spans="2:2" customFormat="1">
      <c r="B91" t="e">
        <f>LOOKUP(A91,'Account Codes'!A:B)</f>
        <v>#N/A</v>
      </c>
    </row>
    <row r="92" spans="2:2" customFormat="1">
      <c r="B92" t="e">
        <f>LOOKUP(A92,'Account Codes'!A:B)</f>
        <v>#N/A</v>
      </c>
    </row>
    <row r="93" spans="2:2" customFormat="1">
      <c r="B93" t="e">
        <f>LOOKUP(A93,'Account Codes'!A:B)</f>
        <v>#N/A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6"/>
  <sheetViews>
    <sheetView topLeftCell="B1" zoomScale="70" zoomScaleNormal="70" zoomScalePageLayoutView="70" workbookViewId="0">
      <selection activeCell="B1" sqref="A1:XFD1048576"/>
    </sheetView>
  </sheetViews>
  <sheetFormatPr baseColWidth="10" defaultColWidth="11" defaultRowHeight="15" outlineLevelCol="2" x14ac:dyDescent="0"/>
  <cols>
    <col min="1" max="1" width="18.5" style="10" bestFit="1" customWidth="1"/>
    <col min="2" max="2" width="37" style="10" bestFit="1" customWidth="1"/>
    <col min="3" max="3" width="52.83203125" style="10" bestFit="1" customWidth="1"/>
    <col min="4" max="4" width="27.6640625" style="10" customWidth="1"/>
    <col min="5" max="5" width="30.5" style="10" customWidth="1" outlineLevel="1"/>
    <col min="6" max="6" width="16.6640625" style="10" customWidth="1" outlineLevel="1"/>
    <col min="7" max="7" width="22.33203125" style="10" hidden="1" customWidth="1" outlineLevel="2"/>
    <col min="8" max="8" width="18.83203125" style="34" hidden="1" customWidth="1" outlineLevel="2"/>
    <col min="9" max="9" width="30.5" style="10" customWidth="1" outlineLevel="1" collapsed="1"/>
    <col min="10" max="10" width="16.6640625" style="10" bestFit="1" customWidth="1"/>
    <col min="11" max="11" width="22.33203125" style="10" bestFit="1" customWidth="1"/>
    <col min="12" max="12" width="18.83203125" style="10" bestFit="1" customWidth="1"/>
    <col min="13" max="16384" width="11" style="10"/>
  </cols>
  <sheetData>
    <row r="1" spans="1:12" s="27" customFormat="1" ht="16" thickBot="1">
      <c r="A1" s="27" t="s">
        <v>0</v>
      </c>
      <c r="B1" s="27" t="s">
        <v>1</v>
      </c>
      <c r="C1" s="27" t="s">
        <v>2</v>
      </c>
      <c r="D1" s="27" t="s">
        <v>69</v>
      </c>
      <c r="E1" s="27" t="s">
        <v>70</v>
      </c>
      <c r="F1" s="27" t="s">
        <v>71</v>
      </c>
      <c r="G1" s="27" t="s">
        <v>72</v>
      </c>
      <c r="H1" s="28" t="s">
        <v>73</v>
      </c>
      <c r="I1" s="27" t="s">
        <v>74</v>
      </c>
      <c r="J1" s="27" t="s">
        <v>75</v>
      </c>
      <c r="K1" s="27" t="s">
        <v>72</v>
      </c>
      <c r="L1" s="27" t="s">
        <v>73</v>
      </c>
    </row>
    <row r="2" spans="1:12" s="12" customFormat="1">
      <c r="A2" s="11">
        <v>121400</v>
      </c>
      <c r="B2" s="12" t="str">
        <f>LOOKUP(A2,'Account Codes'!A:B)</f>
        <v>Postal Services</v>
      </c>
      <c r="C2" s="12" t="s">
        <v>76</v>
      </c>
      <c r="D2" s="12" t="s">
        <v>77</v>
      </c>
      <c r="E2" s="12" t="s">
        <v>78</v>
      </c>
      <c r="F2" s="13">
        <v>20</v>
      </c>
      <c r="G2" s="13">
        <f>F2</f>
        <v>20</v>
      </c>
      <c r="H2" s="29"/>
      <c r="I2" s="12" t="s">
        <v>78</v>
      </c>
      <c r="J2" s="13">
        <v>20</v>
      </c>
      <c r="K2" s="13">
        <f>J2</f>
        <v>20</v>
      </c>
      <c r="L2" s="13"/>
    </row>
    <row r="3" spans="1:12" s="15" customFormat="1">
      <c r="A3" s="14">
        <v>121500</v>
      </c>
      <c r="B3" s="15" t="str">
        <f>LOOKUP(A3,'Account Codes'!A:B)</f>
        <v>Printing Services</v>
      </c>
      <c r="C3" s="15" t="s">
        <v>79</v>
      </c>
      <c r="D3" s="15" t="s">
        <v>77</v>
      </c>
      <c r="E3" s="15" t="s">
        <v>80</v>
      </c>
      <c r="F3" s="16">
        <v>400</v>
      </c>
      <c r="G3" s="16"/>
      <c r="H3" s="30"/>
      <c r="I3" s="15" t="s">
        <v>80</v>
      </c>
      <c r="J3" s="16">
        <v>400</v>
      </c>
      <c r="K3" s="16"/>
      <c r="L3" s="16"/>
    </row>
    <row r="4" spans="1:12" s="15" customFormat="1">
      <c r="A4" s="14">
        <v>121500</v>
      </c>
      <c r="B4" s="15" t="str">
        <f>LOOKUP(A4,'Account Codes'!A:B)</f>
        <v>Printing Services</v>
      </c>
      <c r="C4" s="15" t="s">
        <v>81</v>
      </c>
      <c r="D4" s="15" t="s">
        <v>77</v>
      </c>
      <c r="E4" s="15" t="s">
        <v>82</v>
      </c>
      <c r="F4" s="16">
        <v>200</v>
      </c>
      <c r="G4" s="16"/>
      <c r="H4" s="30"/>
      <c r="I4" s="15" t="s">
        <v>82</v>
      </c>
      <c r="J4" s="16">
        <v>200</v>
      </c>
      <c r="K4" s="16"/>
      <c r="L4" s="16"/>
    </row>
    <row r="5" spans="1:12" s="15" customFormat="1">
      <c r="A5" s="14">
        <v>121500</v>
      </c>
      <c r="B5" s="15" t="str">
        <f>LOOKUP(A5,'Account Codes'!A:B)</f>
        <v>Printing Services</v>
      </c>
      <c r="C5" s="15" t="s">
        <v>83</v>
      </c>
      <c r="D5" s="15" t="s">
        <v>77</v>
      </c>
      <c r="E5" s="15" t="s">
        <v>82</v>
      </c>
      <c r="F5" s="16">
        <v>200</v>
      </c>
      <c r="G5" s="16"/>
      <c r="H5" s="30"/>
      <c r="I5" s="15" t="s">
        <v>82</v>
      </c>
      <c r="J5" s="16">
        <v>200</v>
      </c>
      <c r="K5" s="16"/>
      <c r="L5" s="16"/>
    </row>
    <row r="6" spans="1:12" s="18" customFormat="1" ht="16" thickBot="1">
      <c r="A6" s="17">
        <v>121500</v>
      </c>
      <c r="B6" s="18" t="str">
        <f>LOOKUP(A6,'Account Codes'!A:B)</f>
        <v>Printing Services</v>
      </c>
      <c r="C6" s="18" t="s">
        <v>84</v>
      </c>
      <c r="D6" s="18" t="s">
        <v>77</v>
      </c>
      <c r="E6" s="18" t="s">
        <v>85</v>
      </c>
      <c r="F6" s="19">
        <v>800</v>
      </c>
      <c r="G6" s="19">
        <f>SUM(F3:F6)</f>
        <v>1600</v>
      </c>
      <c r="H6" s="31"/>
      <c r="I6" s="18" t="s">
        <v>85</v>
      </c>
      <c r="J6" s="19">
        <v>800</v>
      </c>
      <c r="K6" s="19">
        <f>SUM(J3:J6)</f>
        <v>1600</v>
      </c>
      <c r="L6" s="19"/>
    </row>
    <row r="7" spans="1:12" s="21" customFormat="1" ht="16" thickBot="1">
      <c r="A7" s="20">
        <v>128200</v>
      </c>
      <c r="B7" s="21" t="str">
        <f>LOOKUP(A7,'Account Codes'!A:B)</f>
        <v>Personal Vehicle</v>
      </c>
      <c r="C7" s="21" t="s">
        <v>86</v>
      </c>
      <c r="D7" s="21" t="s">
        <v>87</v>
      </c>
      <c r="E7" s="21" t="s">
        <v>88</v>
      </c>
      <c r="F7" s="22">
        <v>100</v>
      </c>
      <c r="G7" s="22">
        <f>F7</f>
        <v>100</v>
      </c>
      <c r="H7" s="32"/>
      <c r="I7" s="21">
        <v>0</v>
      </c>
      <c r="J7" s="22">
        <v>0</v>
      </c>
      <c r="K7" s="22">
        <f>J7</f>
        <v>0</v>
      </c>
      <c r="L7" s="22"/>
    </row>
    <row r="8" spans="1:12" s="12" customFormat="1">
      <c r="A8" s="11">
        <v>128400</v>
      </c>
      <c r="B8" s="12" t="str">
        <f>LOOKUP(A8,'Account Codes'!A:B)</f>
        <v>State Vehicle</v>
      </c>
      <c r="C8" s="12" t="s">
        <v>89</v>
      </c>
      <c r="D8" s="12" t="s">
        <v>87</v>
      </c>
      <c r="E8" s="12" t="s">
        <v>90</v>
      </c>
      <c r="F8" s="13">
        <v>75</v>
      </c>
      <c r="G8" s="13"/>
      <c r="H8" s="29"/>
      <c r="I8" s="12">
        <v>0</v>
      </c>
      <c r="J8" s="13">
        <v>0</v>
      </c>
      <c r="K8" s="13"/>
      <c r="L8" s="13"/>
    </row>
    <row r="9" spans="1:12" s="15" customFormat="1">
      <c r="A9" s="14">
        <v>128400</v>
      </c>
      <c r="B9" s="15" t="str">
        <f>LOOKUP(A9,'Account Codes'!A:B)</f>
        <v>State Vehicle</v>
      </c>
      <c r="C9" s="15" t="s">
        <v>91</v>
      </c>
      <c r="D9" s="15" t="s">
        <v>92</v>
      </c>
      <c r="E9" s="15" t="s">
        <v>93</v>
      </c>
      <c r="F9" s="16">
        <v>500</v>
      </c>
      <c r="G9" s="16"/>
      <c r="H9" s="30"/>
      <c r="I9" s="15" t="s">
        <v>93</v>
      </c>
      <c r="J9" s="16">
        <v>500</v>
      </c>
      <c r="K9" s="16"/>
      <c r="L9" s="16"/>
    </row>
    <row r="10" spans="1:12" s="15" customFormat="1">
      <c r="A10" s="14">
        <v>128400</v>
      </c>
      <c r="B10" s="15" t="str">
        <f>LOOKUP(A10,'Account Codes'!A:B)</f>
        <v>State Vehicle</v>
      </c>
      <c r="C10" s="15" t="s">
        <v>94</v>
      </c>
      <c r="D10" s="15" t="s">
        <v>92</v>
      </c>
      <c r="E10" s="15" t="s">
        <v>93</v>
      </c>
      <c r="F10" s="16">
        <v>400</v>
      </c>
      <c r="G10" s="16"/>
      <c r="H10" s="30"/>
      <c r="I10" s="15" t="s">
        <v>93</v>
      </c>
      <c r="J10" s="16">
        <v>400</v>
      </c>
      <c r="K10" s="16"/>
      <c r="L10" s="16"/>
    </row>
    <row r="11" spans="1:12" s="18" customFormat="1" ht="16" thickBot="1">
      <c r="A11" s="17">
        <v>128400</v>
      </c>
      <c r="B11" s="18" t="str">
        <f>LOOKUP(A11,'Account Codes'!A:B)</f>
        <v>State Vehicle</v>
      </c>
      <c r="C11" s="18" t="s">
        <v>95</v>
      </c>
      <c r="D11" s="18" t="s">
        <v>96</v>
      </c>
      <c r="E11" s="18" t="s">
        <v>97</v>
      </c>
      <c r="F11" s="19">
        <v>800</v>
      </c>
      <c r="G11" s="19">
        <f>SUM(F8:F11)</f>
        <v>1775</v>
      </c>
      <c r="H11" s="31"/>
      <c r="I11" s="18" t="s">
        <v>97</v>
      </c>
      <c r="J11" s="19">
        <v>800</v>
      </c>
      <c r="K11" s="19">
        <f>SUM(J8:J11)</f>
        <v>1700</v>
      </c>
      <c r="L11" s="19"/>
    </row>
    <row r="12" spans="1:12" s="12" customFormat="1">
      <c r="A12" s="11">
        <v>128500</v>
      </c>
      <c r="B12" s="12" t="str">
        <f>LOOKUP(A12,'Account Codes'!A:B)</f>
        <v>Registration and Lodging</v>
      </c>
      <c r="C12" s="12" t="s">
        <v>89</v>
      </c>
      <c r="D12" s="12" t="s">
        <v>87</v>
      </c>
      <c r="E12" s="12" t="s">
        <v>90</v>
      </c>
      <c r="F12" s="13">
        <v>480</v>
      </c>
      <c r="G12" s="13"/>
      <c r="H12" s="29"/>
      <c r="I12" s="12" t="s">
        <v>90</v>
      </c>
      <c r="J12" s="13">
        <v>0</v>
      </c>
      <c r="K12" s="13"/>
      <c r="L12" s="13"/>
    </row>
    <row r="13" spans="1:12" s="15" customFormat="1">
      <c r="A13" s="14">
        <v>128500</v>
      </c>
      <c r="B13" s="15" t="str">
        <f>LOOKUP(A13,'Account Codes'!A:B)</f>
        <v>Registration and Lodging</v>
      </c>
      <c r="C13" s="15" t="s">
        <v>98</v>
      </c>
      <c r="D13" s="15" t="s">
        <v>99</v>
      </c>
      <c r="E13" s="15" t="s">
        <v>90</v>
      </c>
      <c r="F13" s="16">
        <v>1800</v>
      </c>
      <c r="G13" s="16"/>
      <c r="H13" s="30"/>
      <c r="I13" s="15" t="s">
        <v>90</v>
      </c>
      <c r="J13" s="16">
        <v>1500</v>
      </c>
      <c r="K13" s="16"/>
      <c r="L13" s="16"/>
    </row>
    <row r="14" spans="1:12" s="18" customFormat="1" ht="16" thickBot="1">
      <c r="A14" s="17">
        <v>128500</v>
      </c>
      <c r="B14" s="18" t="str">
        <f>LOOKUP(A14,'Account Codes'!A:B)</f>
        <v>Registration and Lodging</v>
      </c>
      <c r="C14" s="18" t="s">
        <v>94</v>
      </c>
      <c r="D14" s="18" t="s">
        <v>92</v>
      </c>
      <c r="E14" s="18" t="s">
        <v>93</v>
      </c>
      <c r="F14" s="19">
        <v>1000</v>
      </c>
      <c r="G14" s="19">
        <f>SUM(F12:F14)</f>
        <v>3280</v>
      </c>
      <c r="H14" s="31"/>
      <c r="I14" s="18" t="s">
        <v>93</v>
      </c>
      <c r="J14" s="19">
        <v>1000</v>
      </c>
      <c r="K14" s="19">
        <f>SUM(J12:J14)</f>
        <v>2500</v>
      </c>
      <c r="L14" s="19"/>
    </row>
    <row r="15" spans="1:12" s="12" customFormat="1">
      <c r="A15" s="11">
        <v>128800</v>
      </c>
      <c r="B15" s="12" t="str">
        <f>LOOKUP(A15,'Account Codes'!A:B)</f>
        <v>Travel Meals</v>
      </c>
      <c r="C15" s="12" t="s">
        <v>98</v>
      </c>
      <c r="D15" s="12" t="s">
        <v>99</v>
      </c>
      <c r="E15" s="12" t="s">
        <v>90</v>
      </c>
      <c r="F15" s="13">
        <v>3200</v>
      </c>
      <c r="G15" s="13"/>
      <c r="H15" s="29"/>
      <c r="I15" s="12" t="s">
        <v>90</v>
      </c>
      <c r="J15" s="13">
        <v>1500</v>
      </c>
      <c r="K15" s="13"/>
      <c r="L15" s="13"/>
    </row>
    <row r="16" spans="1:12" s="15" customFormat="1">
      <c r="A16" s="14">
        <v>128800</v>
      </c>
      <c r="B16" s="15" t="str">
        <f>LOOKUP(A16,'Account Codes'!A:B)</f>
        <v>Travel Meals</v>
      </c>
      <c r="C16" s="15" t="s">
        <v>100</v>
      </c>
      <c r="D16" s="15" t="s">
        <v>99</v>
      </c>
      <c r="E16" s="15" t="s">
        <v>101</v>
      </c>
      <c r="F16" s="16">
        <v>700</v>
      </c>
      <c r="G16" s="16"/>
      <c r="H16" s="30"/>
      <c r="I16" s="15" t="s">
        <v>101</v>
      </c>
      <c r="J16" s="16">
        <v>322</v>
      </c>
      <c r="K16" s="16"/>
      <c r="L16" s="16"/>
    </row>
    <row r="17" spans="1:12" s="18" customFormat="1" ht="16" thickBot="1">
      <c r="A17" s="17">
        <v>128800</v>
      </c>
      <c r="B17" s="18" t="str">
        <f>LOOKUP(A17,'Account Codes'!A:B)</f>
        <v>Travel Meals</v>
      </c>
      <c r="C17" s="18" t="s">
        <v>94</v>
      </c>
      <c r="D17" s="18" t="s">
        <v>92</v>
      </c>
      <c r="E17" s="18" t="s">
        <v>93</v>
      </c>
      <c r="F17" s="19">
        <v>700</v>
      </c>
      <c r="G17" s="19">
        <f>SUM(F15:F17)</f>
        <v>4600</v>
      </c>
      <c r="H17" s="31"/>
      <c r="I17" s="18" t="s">
        <v>93</v>
      </c>
      <c r="J17" s="19">
        <v>700</v>
      </c>
      <c r="K17" s="19">
        <f>SUM(J15:J17)</f>
        <v>2522</v>
      </c>
      <c r="L17" s="19"/>
    </row>
    <row r="18" spans="1:12" s="12" customFormat="1">
      <c r="A18" s="11">
        <v>124600</v>
      </c>
      <c r="B18" s="12" t="str">
        <f>LOOKUP(A18,'Account Codes'!A:B)</f>
        <v>Public Information &amp; Public Relations</v>
      </c>
      <c r="C18" s="12" t="s">
        <v>102</v>
      </c>
      <c r="D18" s="12" t="s">
        <v>103</v>
      </c>
      <c r="E18" s="12" t="s">
        <v>90</v>
      </c>
      <c r="F18" s="13">
        <v>600</v>
      </c>
      <c r="G18" s="13"/>
      <c r="H18" s="29"/>
      <c r="I18" s="12" t="s">
        <v>90</v>
      </c>
      <c r="J18" s="13">
        <v>600</v>
      </c>
      <c r="K18" s="13"/>
      <c r="L18" s="13"/>
    </row>
    <row r="19" spans="1:12" s="15" customFormat="1">
      <c r="A19" s="14">
        <v>124600</v>
      </c>
      <c r="B19" s="15" t="str">
        <f>LOOKUP(A19,'Account Codes'!A:B)</f>
        <v>Public Information &amp; Public Relations</v>
      </c>
      <c r="C19" s="15" t="s">
        <v>104</v>
      </c>
      <c r="D19" s="15" t="s">
        <v>105</v>
      </c>
      <c r="E19" s="15" t="s">
        <v>90</v>
      </c>
      <c r="F19" s="16">
        <v>400</v>
      </c>
      <c r="G19" s="16"/>
      <c r="H19" s="30"/>
      <c r="I19" s="15" t="s">
        <v>90</v>
      </c>
      <c r="J19" s="16">
        <v>400</v>
      </c>
      <c r="K19" s="16"/>
      <c r="L19" s="16"/>
    </row>
    <row r="20" spans="1:12" s="15" customFormat="1">
      <c r="A20" s="14">
        <v>124600</v>
      </c>
      <c r="B20" s="15" t="str">
        <f>LOOKUP(A20,'Account Codes'!A:B)</f>
        <v>Public Information &amp; Public Relations</v>
      </c>
      <c r="C20" s="15" t="s">
        <v>106</v>
      </c>
      <c r="D20" s="15" t="s">
        <v>107</v>
      </c>
      <c r="E20" s="15" t="s">
        <v>90</v>
      </c>
      <c r="F20" s="16">
        <v>1400</v>
      </c>
      <c r="G20" s="16"/>
      <c r="H20" s="30"/>
      <c r="I20" s="15" t="s">
        <v>90</v>
      </c>
      <c r="J20" s="16">
        <v>500</v>
      </c>
      <c r="K20" s="16"/>
      <c r="L20" s="16"/>
    </row>
    <row r="21" spans="1:12" s="15" customFormat="1">
      <c r="A21" s="14">
        <v>124600</v>
      </c>
      <c r="B21" s="15" t="str">
        <f>LOOKUP(A21,'Account Codes'!A:B)</f>
        <v>Public Information &amp; Public Relations</v>
      </c>
      <c r="C21" s="15" t="s">
        <v>108</v>
      </c>
      <c r="D21" s="15" t="s">
        <v>107</v>
      </c>
      <c r="E21" s="15" t="s">
        <v>90</v>
      </c>
      <c r="F21" s="16">
        <v>600</v>
      </c>
      <c r="G21" s="16"/>
      <c r="H21" s="30"/>
      <c r="I21" s="15" t="s">
        <v>90</v>
      </c>
      <c r="J21" s="16">
        <v>600</v>
      </c>
      <c r="K21" s="16"/>
      <c r="L21" s="16"/>
    </row>
    <row r="22" spans="1:12" s="15" customFormat="1">
      <c r="A22" s="14">
        <v>124600</v>
      </c>
      <c r="B22" s="15" t="str">
        <f>LOOKUP(A22,'Account Codes'!A:B)</f>
        <v>Public Information &amp; Public Relations</v>
      </c>
      <c r="C22" s="15" t="s">
        <v>109</v>
      </c>
      <c r="D22" s="15" t="s">
        <v>105</v>
      </c>
      <c r="E22" s="15" t="s">
        <v>90</v>
      </c>
      <c r="F22" s="16">
        <v>600</v>
      </c>
      <c r="G22" s="16"/>
      <c r="H22" s="30"/>
      <c r="I22" s="15" t="s">
        <v>90</v>
      </c>
      <c r="J22" s="16">
        <v>600</v>
      </c>
      <c r="K22" s="16"/>
      <c r="L22" s="16"/>
    </row>
    <row r="23" spans="1:12" s="15" customFormat="1">
      <c r="A23" s="14">
        <v>124600</v>
      </c>
      <c r="B23" s="15" t="str">
        <f>LOOKUP(A23,'Account Codes'!A:B)</f>
        <v>Public Information &amp; Public Relations</v>
      </c>
      <c r="C23" s="15" t="s">
        <v>110</v>
      </c>
      <c r="D23" s="15" t="s">
        <v>96</v>
      </c>
      <c r="E23" s="15" t="s">
        <v>90</v>
      </c>
      <c r="F23" s="16">
        <v>600</v>
      </c>
      <c r="G23" s="16"/>
      <c r="H23" s="30"/>
      <c r="I23" s="15" t="s">
        <v>90</v>
      </c>
      <c r="J23" s="16">
        <v>600</v>
      </c>
      <c r="K23" s="16"/>
      <c r="L23" s="16"/>
    </row>
    <row r="24" spans="1:12" s="15" customFormat="1">
      <c r="A24" s="14">
        <v>124600</v>
      </c>
      <c r="B24" s="15" t="str">
        <f>LOOKUP(A24,'Account Codes'!A:B)</f>
        <v>Public Information &amp; Public Relations</v>
      </c>
      <c r="C24" s="15" t="s">
        <v>111</v>
      </c>
      <c r="D24" s="15" t="s">
        <v>92</v>
      </c>
      <c r="E24" s="15" t="s">
        <v>90</v>
      </c>
      <c r="F24" s="16">
        <v>500</v>
      </c>
      <c r="G24" s="16"/>
      <c r="H24" s="30"/>
      <c r="I24" s="15" t="s">
        <v>90</v>
      </c>
      <c r="J24" s="16">
        <v>500</v>
      </c>
      <c r="K24" s="16"/>
      <c r="L24" s="16"/>
    </row>
    <row r="25" spans="1:12" s="15" customFormat="1">
      <c r="A25" s="14">
        <v>124600</v>
      </c>
      <c r="B25" s="15" t="str">
        <f>LOOKUP(A25,'Account Codes'!A:B)</f>
        <v>Public Information &amp; Public Relations</v>
      </c>
      <c r="C25" s="15" t="s">
        <v>112</v>
      </c>
      <c r="D25" s="15" t="s">
        <v>105</v>
      </c>
      <c r="E25" s="15" t="s">
        <v>90</v>
      </c>
      <c r="F25" s="16">
        <v>200</v>
      </c>
      <c r="G25" s="16"/>
      <c r="H25" s="30"/>
      <c r="I25" s="15" t="s">
        <v>90</v>
      </c>
      <c r="J25" s="16">
        <v>200</v>
      </c>
      <c r="K25" s="16"/>
      <c r="L25" s="16"/>
    </row>
    <row r="26" spans="1:12" s="15" customFormat="1">
      <c r="A26" s="14">
        <v>124600</v>
      </c>
      <c r="B26" s="15" t="str">
        <f>LOOKUP(A26,'Account Codes'!A:B)</f>
        <v>Public Information &amp; Public Relations</v>
      </c>
      <c r="C26" s="15" t="s">
        <v>113</v>
      </c>
      <c r="D26" s="15" t="s">
        <v>105</v>
      </c>
      <c r="E26" s="15" t="s">
        <v>90</v>
      </c>
      <c r="F26" s="16">
        <v>1500</v>
      </c>
      <c r="G26" s="16"/>
      <c r="H26" s="30"/>
      <c r="I26" s="15" t="s">
        <v>90</v>
      </c>
      <c r="J26" s="16">
        <v>4000</v>
      </c>
      <c r="K26" s="16"/>
      <c r="L26" s="16"/>
    </row>
    <row r="27" spans="1:12" s="15" customFormat="1">
      <c r="A27" s="14">
        <v>124600</v>
      </c>
      <c r="B27" s="15" t="str">
        <f>LOOKUP(A27,'Account Codes'!A:B)</f>
        <v>Public Information &amp; Public Relations</v>
      </c>
      <c r="C27" s="15" t="s">
        <v>114</v>
      </c>
      <c r="D27" s="15" t="s">
        <v>87</v>
      </c>
      <c r="E27" s="15" t="s">
        <v>90</v>
      </c>
      <c r="F27" s="16">
        <v>0</v>
      </c>
      <c r="G27" s="16"/>
      <c r="H27" s="30"/>
      <c r="I27" s="15" t="s">
        <v>90</v>
      </c>
      <c r="J27" s="16">
        <v>100</v>
      </c>
      <c r="K27" s="16"/>
      <c r="L27" s="16"/>
    </row>
    <row r="28" spans="1:12" s="18" customFormat="1" ht="16" thickBot="1">
      <c r="A28" s="17">
        <v>124600</v>
      </c>
      <c r="B28" s="18" t="str">
        <f>LOOKUP(A28,'Account Codes'!A:B)</f>
        <v>Public Information &amp; Public Relations</v>
      </c>
      <c r="C28" s="18" t="s">
        <v>115</v>
      </c>
      <c r="D28" s="18" t="s">
        <v>116</v>
      </c>
      <c r="E28" s="18" t="s">
        <v>90</v>
      </c>
      <c r="F28" s="19">
        <v>600</v>
      </c>
      <c r="G28" s="19">
        <f>SUM(F18:F28)</f>
        <v>7000</v>
      </c>
      <c r="H28" s="31"/>
      <c r="I28" s="18" t="s">
        <v>90</v>
      </c>
      <c r="J28" s="19">
        <v>600</v>
      </c>
      <c r="K28" s="19">
        <f>SUM(J18:J28)</f>
        <v>8700</v>
      </c>
      <c r="L28" s="19"/>
    </row>
    <row r="29" spans="1:12" s="12" customFormat="1">
      <c r="A29" s="11">
        <v>126400</v>
      </c>
      <c r="B29" s="12" t="str">
        <f>LOOKUP(A29,'Account Codes'!A:B)</f>
        <v>Food &amp; Dietary Services</v>
      </c>
      <c r="C29" s="12" t="s">
        <v>117</v>
      </c>
      <c r="D29" s="12" t="s">
        <v>105</v>
      </c>
      <c r="E29" s="12" t="s">
        <v>118</v>
      </c>
      <c r="F29" s="13">
        <v>600</v>
      </c>
      <c r="G29" s="13"/>
      <c r="H29" s="29"/>
      <c r="I29" s="12" t="s">
        <v>118</v>
      </c>
      <c r="J29" s="13">
        <v>600</v>
      </c>
      <c r="K29" s="13"/>
      <c r="L29" s="13"/>
    </row>
    <row r="30" spans="1:12" s="15" customFormat="1">
      <c r="A30" s="14">
        <v>126400</v>
      </c>
      <c r="B30" s="15" t="str">
        <f>LOOKUP(A30,'Account Codes'!A:B)</f>
        <v>Food &amp; Dietary Services</v>
      </c>
      <c r="C30" s="15" t="s">
        <v>119</v>
      </c>
      <c r="D30" s="15" t="s">
        <v>105</v>
      </c>
      <c r="E30" s="15" t="s">
        <v>120</v>
      </c>
      <c r="F30" s="16">
        <v>2300</v>
      </c>
      <c r="G30" s="16"/>
      <c r="H30" s="30"/>
      <c r="I30" s="15" t="s">
        <v>121</v>
      </c>
      <c r="J30" s="16">
        <v>2700</v>
      </c>
      <c r="K30" s="16"/>
      <c r="L30" s="16"/>
    </row>
    <row r="31" spans="1:12" s="15" customFormat="1">
      <c r="A31" s="14">
        <v>126400</v>
      </c>
      <c r="B31" s="15" t="str">
        <f>LOOKUP(A31,'Account Codes'!A:B)</f>
        <v>Food &amp; Dietary Services</v>
      </c>
      <c r="C31" s="15" t="s">
        <v>122</v>
      </c>
      <c r="D31" s="15" t="s">
        <v>105</v>
      </c>
      <c r="E31" s="15" t="s">
        <v>123</v>
      </c>
      <c r="F31" s="16">
        <v>2800</v>
      </c>
      <c r="G31" s="16"/>
      <c r="H31" s="30"/>
      <c r="I31" s="15" t="s">
        <v>124</v>
      </c>
      <c r="J31" s="16">
        <v>2800</v>
      </c>
      <c r="K31" s="16"/>
      <c r="L31" s="16"/>
    </row>
    <row r="32" spans="1:12" s="15" customFormat="1">
      <c r="A32" s="14">
        <v>126400</v>
      </c>
      <c r="B32" s="15" t="str">
        <f>LOOKUP(A32,'Account Codes'!A:B)</f>
        <v>Food &amp; Dietary Services</v>
      </c>
      <c r="C32" s="15" t="s">
        <v>125</v>
      </c>
      <c r="D32" s="15" t="s">
        <v>126</v>
      </c>
      <c r="E32" s="15" t="s">
        <v>127</v>
      </c>
      <c r="F32" s="16">
        <v>200</v>
      </c>
      <c r="G32" s="16"/>
      <c r="H32" s="30"/>
      <c r="I32" s="15" t="s">
        <v>127</v>
      </c>
      <c r="J32" s="16">
        <v>200</v>
      </c>
      <c r="K32" s="16"/>
      <c r="L32" s="16"/>
    </row>
    <row r="33" spans="1:12" s="15" customFormat="1">
      <c r="A33" s="14">
        <v>126400</v>
      </c>
      <c r="B33" s="15" t="str">
        <f>LOOKUP(A33,'Account Codes'!A:B)</f>
        <v>Food &amp; Dietary Services</v>
      </c>
      <c r="C33" s="15" t="s">
        <v>128</v>
      </c>
      <c r="D33" s="15" t="s">
        <v>99</v>
      </c>
      <c r="E33" s="15" t="s">
        <v>129</v>
      </c>
      <c r="F33" s="16">
        <v>500</v>
      </c>
      <c r="G33" s="16"/>
      <c r="H33" s="30"/>
      <c r="I33" s="15" t="s">
        <v>129</v>
      </c>
      <c r="J33" s="16">
        <v>500</v>
      </c>
      <c r="K33" s="16"/>
      <c r="L33" s="16"/>
    </row>
    <row r="34" spans="1:12" s="15" customFormat="1">
      <c r="A34" s="14">
        <v>126400</v>
      </c>
      <c r="B34" s="15" t="str">
        <f>LOOKUP(A34,'Account Codes'!A:B)</f>
        <v>Food &amp; Dietary Services</v>
      </c>
      <c r="C34" s="15" t="s">
        <v>130</v>
      </c>
      <c r="D34" s="15" t="s">
        <v>99</v>
      </c>
      <c r="E34" s="15" t="s">
        <v>127</v>
      </c>
      <c r="F34" s="16">
        <v>1250</v>
      </c>
      <c r="G34" s="16"/>
      <c r="H34" s="30"/>
      <c r="I34" s="15" t="s">
        <v>127</v>
      </c>
      <c r="J34" s="16">
        <v>1250</v>
      </c>
      <c r="K34" s="16"/>
      <c r="L34" s="16"/>
    </row>
    <row r="35" spans="1:12" s="15" customFormat="1">
      <c r="A35" s="14">
        <v>126400</v>
      </c>
      <c r="B35" s="15" t="str">
        <f>LOOKUP(A35,'Account Codes'!A:B)</f>
        <v>Food &amp; Dietary Services</v>
      </c>
      <c r="C35" s="15" t="s">
        <v>131</v>
      </c>
      <c r="D35" s="15" t="s">
        <v>103</v>
      </c>
      <c r="E35" s="15" t="s">
        <v>127</v>
      </c>
      <c r="F35" s="16">
        <v>200</v>
      </c>
      <c r="G35" s="16"/>
      <c r="H35" s="30"/>
      <c r="I35" s="15" t="s">
        <v>127</v>
      </c>
      <c r="J35" s="16">
        <v>200</v>
      </c>
      <c r="K35" s="16"/>
      <c r="L35" s="16"/>
    </row>
    <row r="36" spans="1:12" s="15" customFormat="1">
      <c r="A36" s="14">
        <v>126400</v>
      </c>
      <c r="B36" s="15" t="str">
        <f>LOOKUP(A36,'Account Codes'!A:B)</f>
        <v>Food &amp; Dietary Services</v>
      </c>
      <c r="C36" s="15" t="s">
        <v>132</v>
      </c>
      <c r="D36" s="15" t="s">
        <v>133</v>
      </c>
      <c r="E36" s="15" t="s">
        <v>127</v>
      </c>
      <c r="F36" s="16">
        <v>700</v>
      </c>
      <c r="G36" s="16"/>
      <c r="H36" s="30"/>
      <c r="I36" s="15" t="s">
        <v>127</v>
      </c>
      <c r="J36" s="16">
        <v>700</v>
      </c>
      <c r="K36" s="16"/>
      <c r="L36" s="16"/>
    </row>
    <row r="37" spans="1:12" s="15" customFormat="1">
      <c r="A37" s="14">
        <v>126400</v>
      </c>
      <c r="B37" s="15" t="str">
        <f>LOOKUP(A37,'Account Codes'!A:B)</f>
        <v>Food &amp; Dietary Services</v>
      </c>
      <c r="C37" s="15" t="s">
        <v>134</v>
      </c>
      <c r="D37" s="15" t="s">
        <v>96</v>
      </c>
      <c r="E37" s="15" t="s">
        <v>127</v>
      </c>
      <c r="F37" s="16">
        <v>300</v>
      </c>
      <c r="G37" s="16"/>
      <c r="H37" s="30"/>
      <c r="I37" s="15" t="s">
        <v>127</v>
      </c>
      <c r="J37" s="16">
        <v>300</v>
      </c>
      <c r="K37" s="16"/>
      <c r="L37" s="16"/>
    </row>
    <row r="38" spans="1:12" s="15" customFormat="1">
      <c r="A38" s="14">
        <v>126400</v>
      </c>
      <c r="B38" s="15" t="str">
        <f>LOOKUP(A38,'Account Codes'!A:B)</f>
        <v>Food &amp; Dietary Services</v>
      </c>
      <c r="C38" s="15" t="s">
        <v>135</v>
      </c>
      <c r="D38" s="15" t="s">
        <v>92</v>
      </c>
      <c r="E38" s="15" t="s">
        <v>136</v>
      </c>
      <c r="F38" s="16">
        <v>500</v>
      </c>
      <c r="G38" s="16"/>
      <c r="H38" s="30"/>
      <c r="I38" s="15" t="s">
        <v>136</v>
      </c>
      <c r="J38" s="16">
        <v>500</v>
      </c>
      <c r="K38" s="16"/>
      <c r="L38" s="16"/>
    </row>
    <row r="39" spans="1:12" s="15" customFormat="1">
      <c r="A39" s="14">
        <v>126400</v>
      </c>
      <c r="B39" s="15" t="str">
        <f>LOOKUP(A39,'Account Codes'!A:B)</f>
        <v>Food &amp; Dietary Services</v>
      </c>
      <c r="C39" s="15" t="s">
        <v>137</v>
      </c>
      <c r="D39" s="15" t="s">
        <v>92</v>
      </c>
      <c r="E39" s="15" t="s">
        <v>127</v>
      </c>
      <c r="F39" s="16">
        <v>400</v>
      </c>
      <c r="G39" s="16"/>
      <c r="H39" s="30"/>
      <c r="I39" s="15" t="s">
        <v>127</v>
      </c>
      <c r="J39" s="16">
        <v>400</v>
      </c>
      <c r="K39" s="16"/>
      <c r="L39" s="16"/>
    </row>
    <row r="40" spans="1:12" s="15" customFormat="1">
      <c r="A40" s="14">
        <v>126400</v>
      </c>
      <c r="B40" s="15" t="str">
        <f>LOOKUP(A40,'Account Codes'!A:B)</f>
        <v>Food &amp; Dietary Services</v>
      </c>
      <c r="C40" s="15" t="s">
        <v>138</v>
      </c>
      <c r="D40" s="15" t="s">
        <v>99</v>
      </c>
      <c r="E40" s="15" t="s">
        <v>127</v>
      </c>
      <c r="F40" s="16">
        <v>1000</v>
      </c>
      <c r="G40" s="16"/>
      <c r="H40" s="30"/>
      <c r="I40" s="15" t="s">
        <v>127</v>
      </c>
      <c r="J40" s="16">
        <v>1000</v>
      </c>
      <c r="K40" s="16"/>
      <c r="L40" s="16"/>
    </row>
    <row r="41" spans="1:12" s="15" customFormat="1">
      <c r="A41" s="14">
        <v>126400</v>
      </c>
      <c r="B41" s="15" t="str">
        <f>LOOKUP(A41,'Account Codes'!A:B)</f>
        <v>Food &amp; Dietary Services</v>
      </c>
      <c r="C41" s="15" t="s">
        <v>139</v>
      </c>
      <c r="D41" s="15" t="s">
        <v>103</v>
      </c>
      <c r="E41" s="15" t="s">
        <v>127</v>
      </c>
      <c r="F41" s="16">
        <v>400</v>
      </c>
      <c r="G41" s="16"/>
      <c r="H41" s="30"/>
      <c r="I41" s="15" t="s">
        <v>127</v>
      </c>
      <c r="J41" s="16">
        <v>400</v>
      </c>
      <c r="K41" s="16"/>
      <c r="L41" s="16"/>
    </row>
    <row r="42" spans="1:12" s="15" customFormat="1">
      <c r="A42" s="14">
        <v>126401</v>
      </c>
      <c r="B42" s="15" t="str">
        <f>LOOKUP(A42,'Account Codes'!A:B)</f>
        <v>Food &amp; Dietary Services</v>
      </c>
      <c r="C42" s="15" t="s">
        <v>140</v>
      </c>
      <c r="D42" s="15" t="s">
        <v>87</v>
      </c>
      <c r="E42" s="15" t="s">
        <v>141</v>
      </c>
      <c r="F42" s="16">
        <v>0</v>
      </c>
      <c r="G42" s="16"/>
      <c r="H42" s="30"/>
      <c r="I42" s="15" t="s">
        <v>141</v>
      </c>
      <c r="J42" s="16">
        <v>400</v>
      </c>
      <c r="K42" s="16"/>
      <c r="L42" s="16"/>
    </row>
    <row r="43" spans="1:12" s="24" customFormat="1" ht="16" thickBot="1">
      <c r="A43" s="23">
        <v>126400</v>
      </c>
      <c r="B43" s="24" t="str">
        <f>LOOKUP(A43,'Account Codes'!A:B)</f>
        <v>Food &amp; Dietary Services</v>
      </c>
      <c r="C43" s="24" t="s">
        <v>142</v>
      </c>
      <c r="D43" s="24" t="s">
        <v>105</v>
      </c>
      <c r="E43" s="24" t="s">
        <v>143</v>
      </c>
      <c r="F43" s="25">
        <v>1500</v>
      </c>
      <c r="G43" s="25">
        <f>SUM(F29:F43)</f>
        <v>12650</v>
      </c>
      <c r="H43" s="33">
        <f>SUM(G2:G43)</f>
        <v>31025</v>
      </c>
      <c r="I43" s="24" t="s">
        <v>143</v>
      </c>
      <c r="J43" s="25">
        <v>1500</v>
      </c>
      <c r="K43" s="25">
        <f>SUM(J29:J43)</f>
        <v>13450</v>
      </c>
      <c r="L43" s="25">
        <f>SUM(K2:K43)</f>
        <v>30492</v>
      </c>
    </row>
    <row r="44" spans="1:12" s="15" customFormat="1" ht="16" thickTop="1">
      <c r="A44" s="14">
        <v>131100</v>
      </c>
      <c r="B44" s="15" t="str">
        <f>LOOKUP(A44,'Account Codes'!A:B)</f>
        <v>Apparel supplies</v>
      </c>
      <c r="C44" s="15" t="s">
        <v>144</v>
      </c>
      <c r="D44" s="15" t="s">
        <v>105</v>
      </c>
      <c r="E44" s="15" t="s">
        <v>145</v>
      </c>
      <c r="F44" s="16">
        <v>6820</v>
      </c>
      <c r="G44" s="16"/>
      <c r="H44" s="30"/>
      <c r="I44" s="15" t="s">
        <v>145</v>
      </c>
      <c r="J44" s="16">
        <v>6820</v>
      </c>
      <c r="K44" s="16"/>
      <c r="L44" s="16"/>
    </row>
    <row r="45" spans="1:12" s="15" customFormat="1">
      <c r="A45" s="14">
        <v>131100</v>
      </c>
      <c r="B45" s="15" t="str">
        <f>LOOKUP(A45,'Account Codes'!A:B)</f>
        <v>Apparel supplies</v>
      </c>
      <c r="C45" s="15" t="s">
        <v>146</v>
      </c>
      <c r="D45" s="15" t="s">
        <v>105</v>
      </c>
      <c r="E45" s="15" t="s">
        <v>147</v>
      </c>
      <c r="F45" s="16">
        <v>1000</v>
      </c>
      <c r="G45" s="16"/>
      <c r="H45" s="30"/>
      <c r="I45" s="15" t="s">
        <v>147</v>
      </c>
      <c r="J45" s="16">
        <v>1000</v>
      </c>
      <c r="K45" s="16"/>
      <c r="L45" s="16"/>
    </row>
    <row r="46" spans="1:12" s="15" customFormat="1">
      <c r="A46" s="14">
        <v>131100</v>
      </c>
      <c r="B46" s="15" t="str">
        <f>LOOKUP(A46,'Account Codes'!A:B)</f>
        <v>Apparel supplies</v>
      </c>
      <c r="C46" s="15" t="s">
        <v>133</v>
      </c>
      <c r="D46" s="15" t="s">
        <v>133</v>
      </c>
      <c r="E46" s="15" t="s">
        <v>148</v>
      </c>
      <c r="F46" s="16">
        <v>2200</v>
      </c>
      <c r="G46" s="16"/>
      <c r="H46" s="30"/>
      <c r="I46" s="15" t="s">
        <v>148</v>
      </c>
      <c r="J46" s="16">
        <v>2200</v>
      </c>
      <c r="K46" s="16"/>
      <c r="L46" s="16"/>
    </row>
    <row r="47" spans="1:12" s="15" customFormat="1">
      <c r="A47" s="14">
        <v>131100</v>
      </c>
      <c r="B47" s="15" t="str">
        <f>LOOKUP(A47,'Account Codes'!A:B)</f>
        <v>Apparel supplies</v>
      </c>
      <c r="C47" s="15" t="s">
        <v>149</v>
      </c>
      <c r="D47" s="15" t="s">
        <v>105</v>
      </c>
      <c r="E47" s="15" t="s">
        <v>150</v>
      </c>
      <c r="F47" s="16">
        <v>1500</v>
      </c>
      <c r="G47" s="16"/>
      <c r="H47" s="30"/>
      <c r="I47" s="15">
        <v>0</v>
      </c>
      <c r="J47" s="16">
        <v>0</v>
      </c>
      <c r="K47" s="16"/>
      <c r="L47" s="16"/>
    </row>
    <row r="48" spans="1:12" s="15" customFormat="1">
      <c r="A48" s="14">
        <v>131100</v>
      </c>
      <c r="B48" s="15" t="str">
        <f>LOOKUP(A48,'Account Codes'!A:B)</f>
        <v>Apparel supplies</v>
      </c>
      <c r="C48" s="15" t="s">
        <v>151</v>
      </c>
      <c r="D48" s="15" t="s">
        <v>152</v>
      </c>
      <c r="E48" s="15" t="s">
        <v>147</v>
      </c>
      <c r="F48" s="16">
        <v>800</v>
      </c>
      <c r="G48" s="16"/>
      <c r="H48" s="30"/>
      <c r="I48" s="15" t="s">
        <v>147</v>
      </c>
      <c r="J48" s="16">
        <v>800</v>
      </c>
      <c r="K48" s="16"/>
      <c r="L48" s="16"/>
    </row>
    <row r="49" spans="1:12" s="15" customFormat="1">
      <c r="A49" s="14">
        <v>131100</v>
      </c>
      <c r="B49" s="15" t="str">
        <f>LOOKUP(A49,'Account Codes'!A:B)</f>
        <v>Apparel supplies</v>
      </c>
      <c r="C49" s="15" t="s">
        <v>153</v>
      </c>
      <c r="D49" s="15" t="s">
        <v>152</v>
      </c>
      <c r="E49" s="15" t="s">
        <v>154</v>
      </c>
      <c r="F49" s="16">
        <v>450</v>
      </c>
      <c r="G49" s="16"/>
      <c r="H49" s="30"/>
      <c r="I49" s="15" t="s">
        <v>154</v>
      </c>
      <c r="J49" s="16">
        <v>450</v>
      </c>
      <c r="K49" s="16"/>
      <c r="L49" s="16"/>
    </row>
    <row r="50" spans="1:12" s="18" customFormat="1" ht="16" thickBot="1">
      <c r="A50" s="17">
        <v>131100</v>
      </c>
      <c r="B50" s="18" t="str">
        <f>LOOKUP(A50,'Account Codes'!A:B)</f>
        <v>Apparel supplies</v>
      </c>
      <c r="C50" s="18" t="s">
        <v>155</v>
      </c>
      <c r="D50" s="18" t="s">
        <v>152</v>
      </c>
      <c r="E50" s="18" t="s">
        <v>156</v>
      </c>
      <c r="F50" s="19">
        <v>558</v>
      </c>
      <c r="G50" s="19">
        <f>SUM(F44:F50)</f>
        <v>13328</v>
      </c>
      <c r="H50" s="31"/>
      <c r="I50" s="18" t="s">
        <v>156</v>
      </c>
      <c r="J50" s="19">
        <v>558</v>
      </c>
      <c r="K50" s="19">
        <f>SUM(J44:J50)</f>
        <v>11828</v>
      </c>
      <c r="L50" s="19"/>
    </row>
    <row r="51" spans="1:12" s="12" customFormat="1">
      <c r="A51" s="11">
        <v>131200</v>
      </c>
      <c r="B51" s="12" t="str">
        <f>LOOKUP(A51,'Account Codes'!A:B)</f>
        <v>Office Supplies</v>
      </c>
      <c r="C51" s="12" t="s">
        <v>157</v>
      </c>
      <c r="D51" s="12" t="s">
        <v>77</v>
      </c>
      <c r="E51" s="12" t="s">
        <v>158</v>
      </c>
      <c r="F51" s="13">
        <v>300</v>
      </c>
      <c r="G51" s="13"/>
      <c r="H51" s="29"/>
      <c r="I51" s="12" t="s">
        <v>158</v>
      </c>
      <c r="J51" s="13">
        <v>300</v>
      </c>
      <c r="K51" s="13"/>
      <c r="L51" s="13"/>
    </row>
    <row r="52" spans="1:12" s="15" customFormat="1">
      <c r="A52" s="14">
        <v>131200</v>
      </c>
      <c r="B52" s="15" t="str">
        <f>LOOKUP(A52,'Account Codes'!A:B)</f>
        <v>Office Supplies</v>
      </c>
      <c r="C52" s="15" t="s">
        <v>159</v>
      </c>
      <c r="D52" s="15" t="s">
        <v>77</v>
      </c>
      <c r="E52" s="15" t="s">
        <v>160</v>
      </c>
      <c r="F52" s="16">
        <v>150</v>
      </c>
      <c r="G52" s="16"/>
      <c r="H52" s="30"/>
      <c r="I52" s="15" t="s">
        <v>160</v>
      </c>
      <c r="J52" s="16">
        <v>150</v>
      </c>
      <c r="K52" s="16"/>
      <c r="L52" s="16"/>
    </row>
    <row r="53" spans="1:12" s="24" customFormat="1" ht="16" thickBot="1">
      <c r="A53" s="23">
        <v>131200</v>
      </c>
      <c r="B53" s="24" t="str">
        <f>LOOKUP(A53,'Account Codes'!A:B)</f>
        <v>Office Supplies</v>
      </c>
      <c r="C53" s="24" t="s">
        <v>161</v>
      </c>
      <c r="D53" s="24" t="s">
        <v>77</v>
      </c>
      <c r="E53" s="24" t="s">
        <v>160</v>
      </c>
      <c r="F53" s="25">
        <v>150</v>
      </c>
      <c r="G53" s="25">
        <f>SUM(F51:F53)</f>
        <v>600</v>
      </c>
      <c r="H53" s="33">
        <f>SUM(G44:G53)</f>
        <v>13928</v>
      </c>
      <c r="I53" s="24" t="s">
        <v>160</v>
      </c>
      <c r="J53" s="25">
        <v>150</v>
      </c>
      <c r="K53" s="25">
        <f>SUM(J51:J53)</f>
        <v>600</v>
      </c>
      <c r="L53" s="25">
        <f>SUM(K44:K53)</f>
        <v>12428</v>
      </c>
    </row>
    <row r="54" spans="1:12" s="15" customFormat="1" ht="16" thickTop="1">
      <c r="A54" s="14">
        <v>141300</v>
      </c>
      <c r="B54" s="15" t="str">
        <f>LOOKUP(A54,'Account Codes'!A:B)</f>
        <v>Premiums</v>
      </c>
      <c r="C54" s="15" t="s">
        <v>162</v>
      </c>
      <c r="D54" s="15" t="s">
        <v>105</v>
      </c>
      <c r="E54" s="15" t="s">
        <v>163</v>
      </c>
      <c r="F54" s="16">
        <v>64</v>
      </c>
      <c r="G54" s="16"/>
      <c r="H54" s="30"/>
      <c r="I54" s="15" t="s">
        <v>163</v>
      </c>
      <c r="J54" s="16">
        <v>64</v>
      </c>
      <c r="K54" s="16"/>
      <c r="L54" s="16"/>
    </row>
    <row r="55" spans="1:12" s="15" customFormat="1">
      <c r="A55" s="14">
        <v>141300</v>
      </c>
      <c r="B55" s="15" t="str">
        <f>LOOKUP(A55,'Account Codes'!A:B)</f>
        <v>Premiums</v>
      </c>
      <c r="C55" s="15" t="s">
        <v>164</v>
      </c>
      <c r="D55" s="15" t="s">
        <v>152</v>
      </c>
      <c r="E55" s="15" t="s">
        <v>165</v>
      </c>
      <c r="F55" s="16">
        <v>320</v>
      </c>
      <c r="G55" s="16"/>
      <c r="H55" s="30"/>
      <c r="I55" s="15" t="s">
        <v>165</v>
      </c>
      <c r="J55" s="16">
        <v>320</v>
      </c>
      <c r="K55" s="16"/>
      <c r="L55" s="16"/>
    </row>
    <row r="56" spans="1:12" s="15" customFormat="1">
      <c r="A56" s="14">
        <v>141300</v>
      </c>
      <c r="B56" s="15" t="str">
        <f>LOOKUP(A56,'Account Codes'!A:B)</f>
        <v>Premiums</v>
      </c>
      <c r="C56" s="15" t="s">
        <v>166</v>
      </c>
      <c r="D56" s="15" t="s">
        <v>152</v>
      </c>
      <c r="E56" s="15" t="s">
        <v>167</v>
      </c>
      <c r="F56" s="16">
        <v>32</v>
      </c>
      <c r="G56" s="16"/>
      <c r="H56" s="30"/>
      <c r="I56" s="15" t="s">
        <v>167</v>
      </c>
      <c r="J56" s="16">
        <v>32</v>
      </c>
      <c r="K56" s="16"/>
      <c r="L56" s="16"/>
    </row>
    <row r="57" spans="1:12" s="15" customFormat="1">
      <c r="A57" s="14">
        <v>141300</v>
      </c>
      <c r="B57" s="15" t="str">
        <f>LOOKUP(A57,'Account Codes'!A:B)</f>
        <v>Premiums</v>
      </c>
      <c r="C57" s="15" t="s">
        <v>168</v>
      </c>
      <c r="D57" s="15" t="s">
        <v>152</v>
      </c>
      <c r="E57" s="15" t="s">
        <v>167</v>
      </c>
      <c r="F57" s="16">
        <v>32</v>
      </c>
      <c r="G57" s="16"/>
      <c r="H57" s="30"/>
      <c r="I57" s="15" t="s">
        <v>167</v>
      </c>
      <c r="J57" s="16">
        <v>32</v>
      </c>
      <c r="K57" s="16"/>
      <c r="L57" s="16"/>
    </row>
    <row r="58" spans="1:12" s="15" customFormat="1">
      <c r="A58" s="14">
        <v>141300</v>
      </c>
      <c r="B58" s="15" t="str">
        <f>LOOKUP(A58,'Account Codes'!A:B)</f>
        <v>Premiums</v>
      </c>
      <c r="C58" s="15" t="s">
        <v>169</v>
      </c>
      <c r="D58" s="15" t="s">
        <v>152</v>
      </c>
      <c r="E58" s="15" t="s">
        <v>167</v>
      </c>
      <c r="F58" s="16">
        <v>32</v>
      </c>
      <c r="G58" s="16"/>
      <c r="H58" s="30"/>
      <c r="I58" s="15" t="s">
        <v>167</v>
      </c>
      <c r="J58" s="16">
        <v>32</v>
      </c>
      <c r="K58" s="16"/>
      <c r="L58" s="16"/>
    </row>
    <row r="59" spans="1:12" s="15" customFormat="1">
      <c r="A59" s="14">
        <v>141300</v>
      </c>
      <c r="B59" s="15" t="str">
        <f>LOOKUP(A59,'Account Codes'!A:B)</f>
        <v>Premiums</v>
      </c>
      <c r="C59" s="15" t="s">
        <v>170</v>
      </c>
      <c r="D59" s="15" t="s">
        <v>152</v>
      </c>
      <c r="E59" s="15" t="s">
        <v>167</v>
      </c>
      <c r="F59" s="16">
        <v>32</v>
      </c>
      <c r="G59" s="16"/>
      <c r="H59" s="30"/>
      <c r="I59" s="15" t="s">
        <v>167</v>
      </c>
      <c r="J59" s="16">
        <v>32</v>
      </c>
      <c r="K59" s="16"/>
      <c r="L59" s="16"/>
    </row>
    <row r="60" spans="1:12" s="18" customFormat="1" ht="16" thickBot="1">
      <c r="A60" s="17">
        <v>141300</v>
      </c>
      <c r="B60" s="18" t="str">
        <f>LOOKUP(A60,'Account Codes'!A:B)</f>
        <v>Premiums</v>
      </c>
      <c r="C60" s="18" t="s">
        <v>171</v>
      </c>
      <c r="D60" s="18" t="s">
        <v>152</v>
      </c>
      <c r="E60" s="18" t="s">
        <v>167</v>
      </c>
      <c r="F60" s="19">
        <v>65</v>
      </c>
      <c r="G60" s="19">
        <f>SUM(F54:F60)</f>
        <v>577</v>
      </c>
      <c r="H60" s="31"/>
      <c r="I60" s="18" t="s">
        <v>167</v>
      </c>
      <c r="J60" s="19">
        <v>65</v>
      </c>
      <c r="K60" s="19">
        <f>SUM(J54:J60)</f>
        <v>577</v>
      </c>
      <c r="L60" s="19"/>
    </row>
    <row r="61" spans="1:12" s="12" customFormat="1">
      <c r="A61" s="11">
        <v>119900</v>
      </c>
      <c r="B61" s="12" t="str">
        <f>LOOKUP(A61,'Account Codes'!A:B)</f>
        <v>Stipends</v>
      </c>
      <c r="C61" s="12" t="s">
        <v>172</v>
      </c>
      <c r="D61" s="12" t="s">
        <v>173</v>
      </c>
      <c r="E61" s="12" t="s">
        <v>174</v>
      </c>
      <c r="F61" s="13">
        <v>625</v>
      </c>
      <c r="G61" s="13"/>
      <c r="H61" s="29"/>
      <c r="I61" s="12" t="s">
        <v>174</v>
      </c>
      <c r="J61" s="13">
        <v>625</v>
      </c>
      <c r="K61" s="13"/>
      <c r="L61" s="13"/>
    </row>
    <row r="62" spans="1:12" s="15" customFormat="1">
      <c r="A62" s="14">
        <v>119900</v>
      </c>
      <c r="B62" s="15" t="str">
        <f>LOOKUP(A62,'Account Codes'!A:B)</f>
        <v>Stipends</v>
      </c>
      <c r="C62" s="15" t="s">
        <v>175</v>
      </c>
      <c r="D62" s="15" t="s">
        <v>173</v>
      </c>
      <c r="E62" s="15" t="s">
        <v>174</v>
      </c>
      <c r="F62" s="16">
        <v>625</v>
      </c>
      <c r="G62" s="16"/>
      <c r="H62" s="30"/>
      <c r="I62" s="15" t="s">
        <v>174</v>
      </c>
      <c r="J62" s="16">
        <v>625</v>
      </c>
      <c r="K62" s="16"/>
      <c r="L62" s="16"/>
    </row>
    <row r="63" spans="1:12" s="15" customFormat="1">
      <c r="A63" s="14">
        <v>119900</v>
      </c>
      <c r="B63" s="15" t="str">
        <f>LOOKUP(A63,'Account Codes'!A:B)</f>
        <v>Stipends</v>
      </c>
      <c r="C63" s="15" t="s">
        <v>176</v>
      </c>
      <c r="D63" s="15" t="s">
        <v>173</v>
      </c>
      <c r="E63" s="15" t="s">
        <v>174</v>
      </c>
      <c r="F63" s="16">
        <v>625</v>
      </c>
      <c r="G63" s="16"/>
      <c r="H63" s="30"/>
      <c r="I63" s="15" t="s">
        <v>174</v>
      </c>
      <c r="J63" s="16">
        <v>625</v>
      </c>
      <c r="K63" s="16"/>
      <c r="L63" s="16"/>
    </row>
    <row r="64" spans="1:12" s="15" customFormat="1">
      <c r="A64" s="14">
        <v>119900</v>
      </c>
      <c r="B64" s="15" t="str">
        <f>LOOKUP(A64,'Account Codes'!A:B)</f>
        <v>Stipends</v>
      </c>
      <c r="C64" s="15" t="s">
        <v>177</v>
      </c>
      <c r="D64" s="15" t="s">
        <v>173</v>
      </c>
      <c r="E64" s="15" t="s">
        <v>174</v>
      </c>
      <c r="F64" s="16">
        <v>625</v>
      </c>
      <c r="G64" s="16"/>
      <c r="H64" s="30"/>
      <c r="I64" s="15" t="s">
        <v>174</v>
      </c>
      <c r="J64" s="16">
        <v>625</v>
      </c>
      <c r="K64" s="16"/>
      <c r="L64" s="16"/>
    </row>
    <row r="65" spans="1:12" s="15" customFormat="1">
      <c r="A65" s="14">
        <v>119900</v>
      </c>
      <c r="B65" s="15" t="str">
        <f>LOOKUP(A65,'Account Codes'!A:B)</f>
        <v>Stipends</v>
      </c>
      <c r="C65" s="15" t="s">
        <v>178</v>
      </c>
      <c r="D65" s="15" t="s">
        <v>173</v>
      </c>
      <c r="E65" s="15" t="s">
        <v>174</v>
      </c>
      <c r="F65" s="16">
        <v>625</v>
      </c>
      <c r="G65" s="16"/>
      <c r="H65" s="30"/>
      <c r="I65" s="15" t="s">
        <v>174</v>
      </c>
      <c r="J65" s="16">
        <v>625</v>
      </c>
      <c r="K65" s="16"/>
      <c r="L65" s="16"/>
    </row>
    <row r="66" spans="1:12" s="15" customFormat="1">
      <c r="A66" s="14">
        <v>119900</v>
      </c>
      <c r="B66" s="15" t="str">
        <f>LOOKUP(A66,'Account Codes'!A:B)</f>
        <v>Stipends</v>
      </c>
      <c r="C66" s="15" t="s">
        <v>179</v>
      </c>
      <c r="D66" s="15" t="s">
        <v>173</v>
      </c>
      <c r="E66" s="15" t="s">
        <v>174</v>
      </c>
      <c r="F66" s="16">
        <v>625</v>
      </c>
      <c r="G66" s="16"/>
      <c r="H66" s="30"/>
      <c r="I66" s="15" t="s">
        <v>174</v>
      </c>
      <c r="J66" s="16">
        <v>625</v>
      </c>
      <c r="K66" s="16"/>
      <c r="L66" s="16"/>
    </row>
    <row r="67" spans="1:12" s="15" customFormat="1">
      <c r="A67" s="14">
        <v>119900</v>
      </c>
      <c r="B67" s="15" t="str">
        <f>LOOKUP(A67,'Account Codes'!A:B)</f>
        <v>Stipends</v>
      </c>
      <c r="C67" s="15" t="s">
        <v>180</v>
      </c>
      <c r="D67" s="15" t="s">
        <v>173</v>
      </c>
      <c r="E67" s="15" t="s">
        <v>174</v>
      </c>
      <c r="F67" s="16">
        <v>625</v>
      </c>
      <c r="G67" s="16"/>
      <c r="H67" s="30"/>
      <c r="I67" s="15" t="s">
        <v>174</v>
      </c>
      <c r="J67" s="16">
        <v>625</v>
      </c>
      <c r="K67" s="16"/>
      <c r="L67" s="16"/>
    </row>
    <row r="68" spans="1:12" s="15" customFormat="1">
      <c r="A68" s="14">
        <v>119900</v>
      </c>
      <c r="B68" s="15" t="str">
        <f>LOOKUP(A68,'Account Codes'!A:B)</f>
        <v>Stipends</v>
      </c>
      <c r="C68" s="15" t="s">
        <v>181</v>
      </c>
      <c r="D68" s="15" t="s">
        <v>173</v>
      </c>
      <c r="E68" s="15" t="s">
        <v>174</v>
      </c>
      <c r="F68" s="16">
        <v>625</v>
      </c>
      <c r="G68" s="16"/>
      <c r="H68" s="30"/>
      <c r="I68" s="15" t="s">
        <v>174</v>
      </c>
      <c r="J68" s="16">
        <v>625</v>
      </c>
      <c r="K68" s="16"/>
      <c r="L68" s="16"/>
    </row>
    <row r="69" spans="1:12" s="15" customFormat="1">
      <c r="A69" s="14">
        <v>119900</v>
      </c>
      <c r="B69" s="15" t="str">
        <f>LOOKUP(A69,'Account Codes'!A:B)</f>
        <v>Stipends</v>
      </c>
      <c r="C69" s="15" t="s">
        <v>182</v>
      </c>
      <c r="D69" s="15" t="s">
        <v>173</v>
      </c>
      <c r="E69" s="15" t="s">
        <v>174</v>
      </c>
      <c r="F69" s="16">
        <v>600</v>
      </c>
      <c r="G69" s="16"/>
      <c r="H69" s="30"/>
      <c r="I69" s="15" t="s">
        <v>174</v>
      </c>
      <c r="J69" s="16">
        <v>600</v>
      </c>
      <c r="K69" s="16"/>
      <c r="L69" s="16"/>
    </row>
    <row r="70" spans="1:12" s="15" customFormat="1">
      <c r="A70" s="14">
        <v>119900</v>
      </c>
      <c r="B70" s="15" t="str">
        <f>LOOKUP(A70,'Account Codes'!A:B)</f>
        <v>Stipends</v>
      </c>
      <c r="C70" s="15" t="s">
        <v>183</v>
      </c>
      <c r="D70" s="15" t="s">
        <v>173</v>
      </c>
      <c r="E70" s="15" t="s">
        <v>174</v>
      </c>
      <c r="F70" s="16">
        <v>600</v>
      </c>
      <c r="G70" s="16"/>
      <c r="H70" s="30"/>
      <c r="I70" s="15" t="s">
        <v>174</v>
      </c>
      <c r="J70" s="16">
        <v>600</v>
      </c>
      <c r="K70" s="16"/>
      <c r="L70" s="16"/>
    </row>
    <row r="71" spans="1:12" s="15" customFormat="1">
      <c r="A71" s="14">
        <v>119900</v>
      </c>
      <c r="B71" s="15" t="str">
        <f>LOOKUP(A71,'Account Codes'!A:B)</f>
        <v>Stipends</v>
      </c>
      <c r="C71" s="15" t="s">
        <v>182</v>
      </c>
      <c r="D71" s="15" t="s">
        <v>173</v>
      </c>
      <c r="E71" s="15" t="s">
        <v>174</v>
      </c>
      <c r="F71" s="16">
        <v>600</v>
      </c>
      <c r="G71" s="16"/>
      <c r="H71" s="30"/>
      <c r="I71" s="15" t="s">
        <v>174</v>
      </c>
      <c r="J71" s="16">
        <v>600</v>
      </c>
      <c r="K71" s="16"/>
      <c r="L71" s="16"/>
    </row>
    <row r="72" spans="1:12" s="15" customFormat="1">
      <c r="A72" s="14">
        <v>119900</v>
      </c>
      <c r="B72" s="15" t="str">
        <f>LOOKUP(A72,'Account Codes'!A:B)</f>
        <v>Stipends</v>
      </c>
      <c r="C72" s="15" t="s">
        <v>183</v>
      </c>
      <c r="D72" s="15" t="s">
        <v>173</v>
      </c>
      <c r="E72" s="15" t="s">
        <v>174</v>
      </c>
      <c r="F72" s="16">
        <v>600</v>
      </c>
      <c r="G72" s="16"/>
      <c r="H72" s="30"/>
      <c r="I72" s="15" t="s">
        <v>174</v>
      </c>
      <c r="J72" s="16">
        <v>600</v>
      </c>
      <c r="K72" s="16"/>
      <c r="L72" s="16"/>
    </row>
    <row r="73" spans="1:12" s="15" customFormat="1">
      <c r="A73" s="14">
        <v>119900</v>
      </c>
      <c r="B73" s="15" t="str">
        <f>LOOKUP(A73,'Account Codes'!A:B)</f>
        <v>Stipends</v>
      </c>
      <c r="C73" s="15" t="s">
        <v>184</v>
      </c>
      <c r="D73" s="15" t="s">
        <v>173</v>
      </c>
      <c r="E73" s="15" t="s">
        <v>174</v>
      </c>
      <c r="F73" s="16">
        <v>165</v>
      </c>
      <c r="G73" s="16"/>
      <c r="H73" s="30"/>
      <c r="I73" s="15" t="s">
        <v>174</v>
      </c>
      <c r="J73" s="16">
        <v>100</v>
      </c>
      <c r="K73" s="16"/>
      <c r="L73" s="16"/>
    </row>
    <row r="74" spans="1:12" s="15" customFormat="1">
      <c r="A74" s="14">
        <v>119900</v>
      </c>
      <c r="B74" s="15" t="str">
        <f>LOOKUP(A74,'Account Codes'!A:B)</f>
        <v>Stipends</v>
      </c>
      <c r="C74" s="15" t="s">
        <v>185</v>
      </c>
      <c r="D74" s="15" t="s">
        <v>173</v>
      </c>
      <c r="E74" s="15" t="s">
        <v>174</v>
      </c>
      <c r="F74" s="16">
        <v>165</v>
      </c>
      <c r="G74" s="16"/>
      <c r="H74" s="30"/>
      <c r="I74" s="15" t="s">
        <v>174</v>
      </c>
      <c r="J74" s="16">
        <v>100</v>
      </c>
      <c r="K74" s="16"/>
      <c r="L74" s="16"/>
    </row>
    <row r="75" spans="1:12" s="15" customFormat="1">
      <c r="A75" s="14">
        <v>119900</v>
      </c>
      <c r="B75" s="15" t="str">
        <f>LOOKUP(A75,'Account Codes'!A:B)</f>
        <v>Stipends</v>
      </c>
      <c r="C75" s="15" t="s">
        <v>186</v>
      </c>
      <c r="D75" s="15" t="s">
        <v>173</v>
      </c>
      <c r="E75" s="15" t="s">
        <v>174</v>
      </c>
      <c r="F75" s="16">
        <v>165</v>
      </c>
      <c r="G75" s="16"/>
      <c r="H75" s="30"/>
      <c r="I75" s="15" t="s">
        <v>174</v>
      </c>
      <c r="J75" s="16">
        <v>165</v>
      </c>
      <c r="K75" s="16"/>
      <c r="L75" s="16"/>
    </row>
    <row r="76" spans="1:12" s="15" customFormat="1">
      <c r="A76" s="14">
        <v>119900</v>
      </c>
      <c r="B76" s="15" t="str">
        <f>LOOKUP(A76,'Account Codes'!A:B)</f>
        <v>Stipends</v>
      </c>
      <c r="C76" s="15" t="s">
        <v>187</v>
      </c>
      <c r="D76" s="15" t="s">
        <v>173</v>
      </c>
      <c r="E76" s="15" t="s">
        <v>174</v>
      </c>
      <c r="F76" s="16">
        <v>165</v>
      </c>
      <c r="G76" s="16"/>
      <c r="H76" s="30"/>
      <c r="I76" s="15" t="s">
        <v>174</v>
      </c>
      <c r="J76" s="16">
        <v>165</v>
      </c>
      <c r="K76" s="16"/>
      <c r="L76" s="16"/>
    </row>
    <row r="77" spans="1:12" s="15" customFormat="1">
      <c r="A77" s="14">
        <v>119900</v>
      </c>
      <c r="B77" s="15" t="str">
        <f>LOOKUP(A77,'Account Codes'!A:B)</f>
        <v>Stipends</v>
      </c>
      <c r="C77" s="15" t="s">
        <v>188</v>
      </c>
      <c r="D77" s="15" t="s">
        <v>173</v>
      </c>
      <c r="E77" s="15" t="s">
        <v>174</v>
      </c>
      <c r="F77" s="16">
        <v>165</v>
      </c>
      <c r="G77" s="16"/>
      <c r="H77" s="30"/>
      <c r="I77" s="15" t="s">
        <v>174</v>
      </c>
      <c r="J77" s="16">
        <v>100</v>
      </c>
      <c r="K77" s="16"/>
      <c r="L77" s="16"/>
    </row>
    <row r="78" spans="1:12" s="15" customFormat="1">
      <c r="A78" s="14">
        <v>119900</v>
      </c>
      <c r="B78" s="15" t="str">
        <f>LOOKUP(A78,'Account Codes'!A:B)</f>
        <v>Stipends</v>
      </c>
      <c r="C78" s="15" t="s">
        <v>189</v>
      </c>
      <c r="D78" s="15" t="s">
        <v>173</v>
      </c>
      <c r="E78" s="15" t="s">
        <v>174</v>
      </c>
      <c r="F78" s="16">
        <v>165</v>
      </c>
      <c r="G78" s="16"/>
      <c r="H78" s="30"/>
      <c r="I78" s="15" t="s">
        <v>174</v>
      </c>
      <c r="J78" s="16">
        <v>100</v>
      </c>
      <c r="K78" s="16"/>
      <c r="L78" s="16"/>
    </row>
    <row r="79" spans="1:12" s="15" customFormat="1">
      <c r="A79" s="14">
        <v>119901</v>
      </c>
      <c r="B79" s="15" t="str">
        <f>LOOKUP(A79,'Account Codes'!A:B)</f>
        <v>Stipends</v>
      </c>
      <c r="C79" s="15" t="s">
        <v>190</v>
      </c>
      <c r="D79" s="15" t="s">
        <v>173</v>
      </c>
      <c r="E79" s="15">
        <v>0</v>
      </c>
      <c r="F79" s="16">
        <v>0</v>
      </c>
      <c r="G79" s="16"/>
      <c r="H79" s="30"/>
      <c r="I79" s="15" t="s">
        <v>174</v>
      </c>
      <c r="J79" s="16">
        <v>150</v>
      </c>
      <c r="K79" s="16"/>
      <c r="L79" s="16"/>
    </row>
    <row r="80" spans="1:12" s="15" customFormat="1">
      <c r="A80" s="14">
        <v>119902</v>
      </c>
      <c r="B80" s="15" t="str">
        <f>LOOKUP(A80,'Account Codes'!A:B)</f>
        <v>Stipends</v>
      </c>
      <c r="C80" s="15" t="s">
        <v>191</v>
      </c>
      <c r="D80" s="15" t="s">
        <v>173</v>
      </c>
      <c r="E80" s="15">
        <v>0</v>
      </c>
      <c r="F80" s="16">
        <v>0</v>
      </c>
      <c r="G80" s="16"/>
      <c r="H80" s="30"/>
      <c r="I80" s="15" t="s">
        <v>174</v>
      </c>
      <c r="J80" s="16">
        <v>150</v>
      </c>
      <c r="K80" s="16"/>
      <c r="L80" s="16"/>
    </row>
    <row r="81" spans="1:12" s="15" customFormat="1">
      <c r="A81" s="14">
        <v>119903</v>
      </c>
      <c r="B81" s="15" t="str">
        <f>LOOKUP(A81,'Account Codes'!A:B)</f>
        <v>Stipends</v>
      </c>
      <c r="C81" s="15" t="s">
        <v>192</v>
      </c>
      <c r="D81" s="15" t="s">
        <v>173</v>
      </c>
      <c r="E81" s="15">
        <v>0</v>
      </c>
      <c r="F81" s="16">
        <v>0</v>
      </c>
      <c r="G81" s="16"/>
      <c r="H81" s="30"/>
      <c r="I81" s="15" t="s">
        <v>174</v>
      </c>
      <c r="J81" s="16">
        <v>150</v>
      </c>
      <c r="K81" s="16"/>
      <c r="L81" s="16"/>
    </row>
    <row r="82" spans="1:12" s="15" customFormat="1">
      <c r="A82" s="14">
        <v>119904</v>
      </c>
      <c r="B82" s="15" t="str">
        <f>LOOKUP(A82,'Account Codes'!A:B)</f>
        <v>Stipends</v>
      </c>
      <c r="C82" s="15" t="s">
        <v>193</v>
      </c>
      <c r="D82" s="15" t="s">
        <v>173</v>
      </c>
      <c r="E82" s="15">
        <v>0</v>
      </c>
      <c r="F82" s="16">
        <v>0</v>
      </c>
      <c r="G82" s="16"/>
      <c r="H82" s="30"/>
      <c r="I82" s="15" t="s">
        <v>174</v>
      </c>
      <c r="J82" s="16">
        <v>150</v>
      </c>
      <c r="K82" s="16"/>
      <c r="L82" s="16"/>
    </row>
    <row r="83" spans="1:12" s="15" customFormat="1">
      <c r="A83" s="14">
        <v>119905</v>
      </c>
      <c r="B83" s="15" t="str">
        <f>LOOKUP(A83,'Account Codes'!A:B)</f>
        <v>Stipends</v>
      </c>
      <c r="C83" s="15" t="s">
        <v>194</v>
      </c>
      <c r="D83" s="15" t="s">
        <v>173</v>
      </c>
      <c r="E83" s="15">
        <v>0</v>
      </c>
      <c r="F83" s="16">
        <v>0</v>
      </c>
      <c r="G83" s="16"/>
      <c r="H83" s="30"/>
      <c r="I83" s="15" t="s">
        <v>174</v>
      </c>
      <c r="J83" s="16">
        <v>150</v>
      </c>
      <c r="K83" s="16"/>
      <c r="L83" s="16"/>
    </row>
    <row r="84" spans="1:12" s="15" customFormat="1">
      <c r="A84" s="14">
        <v>119906</v>
      </c>
      <c r="B84" s="15" t="str">
        <f>LOOKUP(A84,'Account Codes'!A:B)</f>
        <v>Stipends</v>
      </c>
      <c r="C84" s="15" t="s">
        <v>195</v>
      </c>
      <c r="D84" s="15" t="s">
        <v>173</v>
      </c>
      <c r="E84" s="15">
        <v>0</v>
      </c>
      <c r="F84" s="16">
        <v>0</v>
      </c>
      <c r="G84" s="16"/>
      <c r="H84" s="30"/>
      <c r="I84" s="15" t="s">
        <v>174</v>
      </c>
      <c r="J84" s="16">
        <v>150</v>
      </c>
      <c r="K84" s="16"/>
      <c r="L84" s="16"/>
    </row>
    <row r="85" spans="1:12" s="15" customFormat="1">
      <c r="A85" s="14">
        <v>119907</v>
      </c>
      <c r="B85" s="15" t="str">
        <f>LOOKUP(A85,'Account Codes'!A:B)</f>
        <v>Stipends</v>
      </c>
      <c r="C85" s="15" t="s">
        <v>196</v>
      </c>
      <c r="D85" s="15" t="s">
        <v>173</v>
      </c>
      <c r="E85" s="15">
        <v>0</v>
      </c>
      <c r="F85" s="16">
        <v>0</v>
      </c>
      <c r="G85" s="16"/>
      <c r="H85" s="30"/>
      <c r="I85" s="15" t="s">
        <v>174</v>
      </c>
      <c r="J85" s="16">
        <v>150</v>
      </c>
      <c r="K85" s="16"/>
      <c r="L85" s="16"/>
    </row>
    <row r="86" spans="1:12" s="15" customFormat="1">
      <c r="A86" s="14">
        <v>119908</v>
      </c>
      <c r="B86" s="15" t="str">
        <f>LOOKUP(A86,'Account Codes'!A:B)</f>
        <v>Stipends</v>
      </c>
      <c r="C86" s="15" t="s">
        <v>197</v>
      </c>
      <c r="D86" s="15" t="s">
        <v>173</v>
      </c>
      <c r="E86" s="15">
        <v>0</v>
      </c>
      <c r="F86" s="16">
        <v>0</v>
      </c>
      <c r="G86" s="16"/>
      <c r="H86" s="30"/>
      <c r="I86" s="15" t="s">
        <v>174</v>
      </c>
      <c r="J86" s="16">
        <v>150</v>
      </c>
      <c r="K86" s="16"/>
      <c r="L86" s="16"/>
    </row>
    <row r="87" spans="1:12" s="15" customFormat="1">
      <c r="A87" s="14">
        <v>119909</v>
      </c>
      <c r="B87" s="15" t="str">
        <f>LOOKUP(A87,'Account Codes'!A:B)</f>
        <v>Stipends</v>
      </c>
      <c r="C87" s="15" t="s">
        <v>198</v>
      </c>
      <c r="D87" s="15" t="s">
        <v>173</v>
      </c>
      <c r="E87" s="15">
        <v>0</v>
      </c>
      <c r="F87" s="16">
        <v>0</v>
      </c>
      <c r="G87" s="16"/>
      <c r="H87" s="30"/>
      <c r="I87" s="15" t="s">
        <v>174</v>
      </c>
      <c r="J87" s="16">
        <v>150</v>
      </c>
      <c r="K87" s="16"/>
      <c r="L87" s="16"/>
    </row>
    <row r="88" spans="1:12" s="15" customFormat="1">
      <c r="A88" s="14">
        <v>119910</v>
      </c>
      <c r="B88" s="15" t="str">
        <f>LOOKUP(A88,'Account Codes'!A:B)</f>
        <v>Stipends</v>
      </c>
      <c r="C88" s="15" t="s">
        <v>199</v>
      </c>
      <c r="D88" s="15" t="s">
        <v>173</v>
      </c>
      <c r="E88" s="15">
        <v>0</v>
      </c>
      <c r="F88" s="16">
        <v>0</v>
      </c>
      <c r="G88" s="16"/>
      <c r="H88" s="30"/>
      <c r="I88" s="15" t="s">
        <v>174</v>
      </c>
      <c r="J88" s="16">
        <v>150</v>
      </c>
      <c r="K88" s="16"/>
      <c r="L88" s="16"/>
    </row>
    <row r="89" spans="1:12" s="15" customFormat="1" ht="16" thickBot="1">
      <c r="A89" s="14">
        <v>119900</v>
      </c>
      <c r="B89" s="15" t="str">
        <f>LOOKUP(A89,'Account Codes'!A:B)</f>
        <v>Stipends</v>
      </c>
      <c r="C89" s="15" t="s">
        <v>200</v>
      </c>
      <c r="D89" s="15" t="s">
        <v>152</v>
      </c>
      <c r="E89" s="15" t="s">
        <v>201</v>
      </c>
      <c r="F89" s="16">
        <v>100</v>
      </c>
      <c r="G89" s="16">
        <f>SUM(F61:F89)</f>
        <v>8490</v>
      </c>
      <c r="H89" s="30">
        <f>SUM(G54:G89)</f>
        <v>9067</v>
      </c>
      <c r="I89" s="15" t="s">
        <v>201</v>
      </c>
      <c r="J89" s="16">
        <v>100</v>
      </c>
      <c r="K89" s="16">
        <f>SUM(J61:J89)</f>
        <v>9730</v>
      </c>
      <c r="L89" s="16">
        <f>SUM(K54:K89)</f>
        <v>10307</v>
      </c>
    </row>
    <row r="90" spans="1:12" s="12" customFormat="1" ht="16" thickBot="1">
      <c r="A90" s="11">
        <v>153400</v>
      </c>
      <c r="B90" s="12" t="str">
        <f>LOOKUP(A90,'Account Codes'!A:B)</f>
        <v>Equipment Rentals</v>
      </c>
      <c r="C90" s="12" t="s">
        <v>202</v>
      </c>
      <c r="D90" s="12" t="s">
        <v>77</v>
      </c>
      <c r="E90" s="12" t="s">
        <v>203</v>
      </c>
      <c r="F90" s="13">
        <v>1836</v>
      </c>
      <c r="G90" s="13">
        <f>F90</f>
        <v>1836</v>
      </c>
      <c r="H90" s="29"/>
      <c r="I90" s="12" t="s">
        <v>203</v>
      </c>
      <c r="J90" s="13">
        <v>1836</v>
      </c>
      <c r="K90" s="13">
        <f>J90</f>
        <v>1836</v>
      </c>
      <c r="L90" s="13"/>
    </row>
    <row r="91" spans="1:12" s="12" customFormat="1">
      <c r="A91" s="11">
        <v>221300</v>
      </c>
      <c r="B91" s="12" t="str">
        <f>LOOKUP(A91,'Account Codes'!A:B)</f>
        <v>Building Rental</v>
      </c>
      <c r="C91" s="12" t="s">
        <v>204</v>
      </c>
      <c r="D91" s="12" t="s">
        <v>99</v>
      </c>
      <c r="E91" s="12" t="s">
        <v>203</v>
      </c>
      <c r="F91" s="13">
        <v>0</v>
      </c>
      <c r="G91" s="13"/>
      <c r="H91" s="13"/>
      <c r="I91" s="12" t="s">
        <v>203</v>
      </c>
      <c r="J91" s="13">
        <v>1000</v>
      </c>
      <c r="K91" s="13"/>
      <c r="L91" s="13"/>
    </row>
    <row r="92" spans="1:12" s="18" customFormat="1" ht="16" thickBot="1">
      <c r="A92" s="17">
        <v>221300</v>
      </c>
      <c r="B92" s="18" t="str">
        <f>LOOKUP(A92,'Account Codes'!A:B)</f>
        <v>Building Rental</v>
      </c>
      <c r="C92" s="18" t="s">
        <v>205</v>
      </c>
      <c r="D92" s="18" t="s">
        <v>206</v>
      </c>
      <c r="E92" s="18" t="s">
        <v>160</v>
      </c>
      <c r="F92" s="19">
        <v>199</v>
      </c>
      <c r="G92" s="19">
        <f>F92</f>
        <v>199</v>
      </c>
      <c r="H92" s="19">
        <f>SUM(G90:G92)</f>
        <v>2035</v>
      </c>
      <c r="I92" s="18" t="s">
        <v>207</v>
      </c>
      <c r="J92" s="19">
        <f>19.99*12</f>
        <v>239.88</v>
      </c>
      <c r="K92" s="19">
        <f>SUM(J91:J92)</f>
        <v>1239.8800000000001</v>
      </c>
      <c r="L92" s="19">
        <f>SUM(K90:K92)</f>
        <v>3075.88</v>
      </c>
    </row>
    <row r="93" spans="1:12" s="15" customFormat="1">
      <c r="A93" s="14">
        <v>11570</v>
      </c>
      <c r="B93" s="15" t="str">
        <f>LOOKUP(A93,'Account Codes'!A:B)</f>
        <v>Miscellaneous Revenue</v>
      </c>
      <c r="C93" s="15" t="s">
        <v>208</v>
      </c>
      <c r="D93" s="15" t="s">
        <v>209</v>
      </c>
      <c r="E93" s="15" t="s">
        <v>93</v>
      </c>
      <c r="F93" s="16">
        <v>200</v>
      </c>
      <c r="G93" s="16"/>
      <c r="H93" s="30"/>
      <c r="I93" s="15" t="s">
        <v>93</v>
      </c>
      <c r="J93" s="16">
        <v>0</v>
      </c>
      <c r="K93" s="16"/>
      <c r="L93" s="16"/>
    </row>
    <row r="94" spans="1:12" s="15" customFormat="1">
      <c r="A94" s="14">
        <v>11570</v>
      </c>
      <c r="B94" s="15" t="str">
        <f>LOOKUP(A94,'Account Codes'!A:B)</f>
        <v>Miscellaneous Revenue</v>
      </c>
      <c r="C94" s="15" t="s">
        <v>146</v>
      </c>
      <c r="D94" s="15" t="s">
        <v>209</v>
      </c>
      <c r="E94" s="15" t="s">
        <v>160</v>
      </c>
      <c r="F94" s="16">
        <v>1000</v>
      </c>
      <c r="G94" s="16"/>
      <c r="H94" s="30"/>
      <c r="I94" s="15" t="s">
        <v>160</v>
      </c>
      <c r="J94" s="16">
        <v>-1000</v>
      </c>
      <c r="K94" s="16"/>
      <c r="L94" s="16"/>
    </row>
    <row r="95" spans="1:12" s="15" customFormat="1">
      <c r="A95" s="14">
        <v>11570</v>
      </c>
      <c r="B95" s="15" t="str">
        <f>LOOKUP(A95,'Account Codes'!A:B)</f>
        <v>Miscellaneous Revenue</v>
      </c>
      <c r="C95" s="15" t="s">
        <v>210</v>
      </c>
      <c r="D95" s="15" t="s">
        <v>209</v>
      </c>
      <c r="E95" s="15" t="s">
        <v>211</v>
      </c>
      <c r="F95" s="16">
        <v>2000</v>
      </c>
      <c r="G95" s="16"/>
      <c r="H95" s="30"/>
      <c r="I95" s="15" t="s">
        <v>211</v>
      </c>
      <c r="J95" s="16">
        <v>-1500</v>
      </c>
      <c r="K95" s="16"/>
      <c r="L95" s="16"/>
    </row>
    <row r="96" spans="1:12" s="24" customFormat="1" ht="16" thickBot="1">
      <c r="A96" s="23">
        <v>11570</v>
      </c>
      <c r="B96" s="24" t="str">
        <f>LOOKUP(A96,'Account Codes'!A:B)</f>
        <v>Miscellaneous Revenue</v>
      </c>
      <c r="C96" s="24" t="s">
        <v>212</v>
      </c>
      <c r="D96" s="24" t="s">
        <v>209</v>
      </c>
      <c r="E96" s="24" t="s">
        <v>160</v>
      </c>
      <c r="F96" s="25">
        <v>750</v>
      </c>
      <c r="G96" s="25">
        <f>SUM(F93:F96)</f>
        <v>3950</v>
      </c>
      <c r="H96" s="33">
        <f>G96</f>
        <v>3950</v>
      </c>
      <c r="I96" s="24" t="s">
        <v>160</v>
      </c>
      <c r="J96" s="25">
        <v>-800</v>
      </c>
      <c r="K96" s="25">
        <f>SUM(J93:J96)</f>
        <v>-3300</v>
      </c>
      <c r="L96" s="25">
        <f>SUM(K93:K96)</f>
        <v>-3300</v>
      </c>
    </row>
    <row r="97" spans="2:11" ht="16" thickTop="1">
      <c r="B97" s="10" t="e">
        <f>LOOKUP(A97,'Account Codes'!A:B)</f>
        <v>#N/A</v>
      </c>
    </row>
    <row r="98" spans="2:11">
      <c r="B98" s="10" t="e">
        <f>LOOKUP(A98,'Account Codes'!A:B)</f>
        <v>#N/A</v>
      </c>
    </row>
    <row r="99" spans="2:11">
      <c r="B99" s="10" t="e">
        <f>LOOKUP(A99,'Account Codes'!A:B)</f>
        <v>#N/A</v>
      </c>
    </row>
    <row r="100" spans="2:11">
      <c r="B100" s="10" t="e">
        <f>LOOKUP(A100,'Account Codes'!A:B)</f>
        <v>#N/A</v>
      </c>
    </row>
    <row r="101" spans="2:11">
      <c r="B101" s="10" t="e">
        <f>LOOKUP(A101,'Account Codes'!A:B)</f>
        <v>#N/A</v>
      </c>
      <c r="D101" s="10" t="s">
        <v>213</v>
      </c>
      <c r="F101" s="26">
        <f>SUM(F2:F92)</f>
        <v>56055</v>
      </c>
      <c r="J101" s="10" t="s">
        <v>213</v>
      </c>
      <c r="K101" s="26">
        <f>SUM(L2:L92)</f>
        <v>56302.879999999997</v>
      </c>
    </row>
    <row r="102" spans="2:11">
      <c r="B102" s="10" t="e">
        <f>LOOKUP(A102,'Account Codes'!A:B)</f>
        <v>#N/A</v>
      </c>
      <c r="D102" s="10" t="s">
        <v>214</v>
      </c>
      <c r="F102" s="26">
        <f>SUM(F93:F96)</f>
        <v>3950</v>
      </c>
      <c r="J102" s="10" t="s">
        <v>214</v>
      </c>
      <c r="K102" s="26">
        <f>SUM(L93:L96)</f>
        <v>-3300</v>
      </c>
    </row>
    <row r="103" spans="2:11">
      <c r="B103" s="10" t="e">
        <f>LOOKUP(A103,'Account Codes'!A:B)</f>
        <v>#N/A</v>
      </c>
      <c r="D103" s="10" t="s">
        <v>215</v>
      </c>
      <c r="F103" s="26">
        <f>F101-F102</f>
        <v>52105</v>
      </c>
      <c r="J103" s="10" t="s">
        <v>215</v>
      </c>
      <c r="K103" s="26">
        <f>SUM(K101:K102)</f>
        <v>53002.879999999997</v>
      </c>
    </row>
    <row r="104" spans="2:11">
      <c r="B104" s="10" t="e">
        <f>LOOKUP(A104,'Account Codes'!A:B)</f>
        <v>#N/A</v>
      </c>
      <c r="K104" s="26"/>
    </row>
    <row r="105" spans="2:11">
      <c r="K105" s="26"/>
    </row>
    <row r="106" spans="2:11">
      <c r="K106" s="26"/>
    </row>
  </sheetData>
  <phoneticPr fontId="10" type="noConversion"/>
  <conditionalFormatting sqref="J2">
    <cfRule type="cellIs" dxfId="3" priority="3" operator="notEqual">
      <formula>$F$2</formula>
    </cfRule>
  </conditionalFormatting>
  <conditionalFormatting sqref="J2:J96">
    <cfRule type="cellIs" dxfId="2" priority="1" operator="notEqual">
      <formula>F2</formula>
    </cfRule>
  </conditionalFormatting>
  <printOptions headings="1" gridLines="1"/>
  <pageMargins left="0.25" right="0.25" top="0.75" bottom="0.75" header="0.3" footer="0.3"/>
  <pageSetup scale="47" orientation="landscape" horizontalDpi="4294967292" verticalDpi="4294967292"/>
  <colBreaks count="1" manualBreakCount="1">
    <brk id="12" max="1048575" man="1"/>
  </colBreaks>
  <ignoredErrors>
    <ignoredError sqref="B4:B21 B28:B38 B93:B104 B23:B25 B40:B41 B43:B78 B89:B90" evalError="1"/>
  </ignoredErrors>
  <legacyDrawing r:id="rId1"/>
  <extLst>
    <ext xmlns:mx="http://schemas.microsoft.com/office/mac/excel/2008/main" uri="{64002731-A6B0-56B0-2670-7721B7C09600}">
      <mx:PLV Mode="0" OnePage="0" WScale="4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02"/>
  <sheetViews>
    <sheetView tabSelected="1" topLeftCell="A10" workbookViewId="0">
      <selection activeCell="J21" sqref="J21"/>
    </sheetView>
  </sheetViews>
  <sheetFormatPr baseColWidth="10" defaultColWidth="8.83203125" defaultRowHeight="15" x14ac:dyDescent="0"/>
  <cols>
    <col min="2" max="2" width="57" bestFit="1" customWidth="1"/>
    <col min="3" max="3" width="11.6640625" bestFit="1" customWidth="1"/>
  </cols>
  <sheetData>
    <row r="3" spans="2:3">
      <c r="B3" s="5" t="s">
        <v>217</v>
      </c>
    </row>
    <row r="4" spans="2:3">
      <c r="B4" s="5" t="s">
        <v>216</v>
      </c>
      <c r="C4" t="s">
        <v>235</v>
      </c>
    </row>
    <row r="5" spans="2:3">
      <c r="B5" s="6" t="s">
        <v>103</v>
      </c>
      <c r="C5" s="35">
        <v>1200</v>
      </c>
    </row>
    <row r="6" spans="2:3">
      <c r="B6" s="7" t="s">
        <v>139</v>
      </c>
      <c r="C6" s="35">
        <v>400</v>
      </c>
    </row>
    <row r="7" spans="2:3">
      <c r="B7" s="48">
        <v>126400</v>
      </c>
      <c r="C7" s="35">
        <v>400</v>
      </c>
    </row>
    <row r="8" spans="2:3">
      <c r="B8" s="7" t="s">
        <v>131</v>
      </c>
      <c r="C8" s="35">
        <v>200</v>
      </c>
    </row>
    <row r="9" spans="2:3">
      <c r="B9" s="48">
        <v>126400</v>
      </c>
      <c r="C9" s="35">
        <v>200</v>
      </c>
    </row>
    <row r="10" spans="2:3">
      <c r="B10" s="7" t="s">
        <v>102</v>
      </c>
      <c r="C10" s="35">
        <v>600</v>
      </c>
    </row>
    <row r="11" spans="2:3">
      <c r="B11" s="48">
        <v>124600</v>
      </c>
      <c r="C11" s="35">
        <v>600</v>
      </c>
    </row>
    <row r="12" spans="2:3">
      <c r="B12" s="6" t="s">
        <v>133</v>
      </c>
      <c r="C12" s="35">
        <v>2900</v>
      </c>
    </row>
    <row r="13" spans="2:3">
      <c r="B13" s="7" t="s">
        <v>133</v>
      </c>
      <c r="C13" s="35">
        <v>2200</v>
      </c>
    </row>
    <row r="14" spans="2:3">
      <c r="B14" s="48">
        <v>131100</v>
      </c>
      <c r="C14" s="35">
        <v>2200</v>
      </c>
    </row>
    <row r="15" spans="2:3">
      <c r="B15" s="7" t="s">
        <v>132</v>
      </c>
      <c r="C15" s="35">
        <v>700</v>
      </c>
    </row>
    <row r="16" spans="2:3">
      <c r="B16" s="48">
        <v>126400</v>
      </c>
      <c r="C16" s="35">
        <v>700</v>
      </c>
    </row>
    <row r="17" spans="2:3">
      <c r="B17" s="6" t="s">
        <v>96</v>
      </c>
      <c r="C17" s="35">
        <v>1700</v>
      </c>
    </row>
    <row r="18" spans="2:3">
      <c r="B18" s="7" t="s">
        <v>95</v>
      </c>
      <c r="C18" s="35">
        <v>800</v>
      </c>
    </row>
    <row r="19" spans="2:3">
      <c r="B19" s="48">
        <v>128400</v>
      </c>
      <c r="C19" s="35">
        <v>800</v>
      </c>
    </row>
    <row r="20" spans="2:3">
      <c r="B20" s="7" t="s">
        <v>134</v>
      </c>
      <c r="C20" s="35">
        <v>300</v>
      </c>
    </row>
    <row r="21" spans="2:3">
      <c r="B21" s="48">
        <v>126400</v>
      </c>
      <c r="C21" s="35">
        <v>300</v>
      </c>
    </row>
    <row r="22" spans="2:3">
      <c r="B22" s="7" t="s">
        <v>110</v>
      </c>
      <c r="C22" s="35">
        <v>600</v>
      </c>
    </row>
    <row r="23" spans="2:3">
      <c r="B23" s="48">
        <v>124600</v>
      </c>
      <c r="C23" s="35">
        <v>600</v>
      </c>
    </row>
    <row r="24" spans="2:3">
      <c r="B24" s="6" t="s">
        <v>105</v>
      </c>
      <c r="C24" s="35">
        <v>20684</v>
      </c>
    </row>
    <row r="25" spans="2:3">
      <c r="B25" s="7" t="s">
        <v>119</v>
      </c>
      <c r="C25" s="35">
        <v>2700</v>
      </c>
    </row>
    <row r="26" spans="2:3">
      <c r="B26" s="48">
        <v>126400</v>
      </c>
      <c r="C26" s="35">
        <v>2700</v>
      </c>
    </row>
    <row r="27" spans="2:3">
      <c r="B27" s="7" t="s">
        <v>109</v>
      </c>
      <c r="C27" s="35">
        <v>600</v>
      </c>
    </row>
    <row r="28" spans="2:3">
      <c r="B28" s="48">
        <v>124600</v>
      </c>
      <c r="C28" s="35">
        <v>600</v>
      </c>
    </row>
    <row r="29" spans="2:3">
      <c r="B29" s="7" t="s">
        <v>117</v>
      </c>
      <c r="C29" s="35">
        <v>600</v>
      </c>
    </row>
    <row r="30" spans="2:3">
      <c r="B30" s="48">
        <v>126400</v>
      </c>
      <c r="C30" s="35">
        <v>600</v>
      </c>
    </row>
    <row r="31" spans="2:3">
      <c r="B31" s="7" t="s">
        <v>149</v>
      </c>
      <c r="C31" s="35">
        <v>0</v>
      </c>
    </row>
    <row r="32" spans="2:3">
      <c r="B32" s="48">
        <v>131100</v>
      </c>
      <c r="C32" s="35">
        <v>0</v>
      </c>
    </row>
    <row r="33" spans="2:3">
      <c r="B33" s="7" t="s">
        <v>104</v>
      </c>
      <c r="C33" s="35">
        <v>400</v>
      </c>
    </row>
    <row r="34" spans="2:3">
      <c r="B34" s="48">
        <v>124600</v>
      </c>
      <c r="C34" s="35">
        <v>400</v>
      </c>
    </row>
    <row r="35" spans="2:3">
      <c r="B35" s="7" t="s">
        <v>162</v>
      </c>
      <c r="C35" s="35">
        <v>64</v>
      </c>
    </row>
    <row r="36" spans="2:3">
      <c r="B36" s="48">
        <v>141300</v>
      </c>
      <c r="C36" s="35">
        <v>64</v>
      </c>
    </row>
    <row r="37" spans="2:3">
      <c r="B37" s="7" t="s">
        <v>142</v>
      </c>
      <c r="C37" s="35">
        <v>1500</v>
      </c>
    </row>
    <row r="38" spans="2:3">
      <c r="B38" s="48">
        <v>126400</v>
      </c>
      <c r="C38" s="35">
        <v>1500</v>
      </c>
    </row>
    <row r="39" spans="2:3">
      <c r="B39" s="7" t="s">
        <v>113</v>
      </c>
      <c r="C39" s="35">
        <v>4000</v>
      </c>
    </row>
    <row r="40" spans="2:3">
      <c r="B40" s="48">
        <v>124600</v>
      </c>
      <c r="C40" s="35">
        <v>4000</v>
      </c>
    </row>
    <row r="41" spans="2:3">
      <c r="B41" s="7" t="s">
        <v>112</v>
      </c>
      <c r="C41" s="35">
        <v>200</v>
      </c>
    </row>
    <row r="42" spans="2:3">
      <c r="B42" s="48">
        <v>124600</v>
      </c>
      <c r="C42" s="35">
        <v>200</v>
      </c>
    </row>
    <row r="43" spans="2:3">
      <c r="B43" s="7" t="s">
        <v>144</v>
      </c>
      <c r="C43" s="35">
        <v>6820</v>
      </c>
    </row>
    <row r="44" spans="2:3">
      <c r="B44" s="48">
        <v>131100</v>
      </c>
      <c r="C44" s="35">
        <v>6820</v>
      </c>
    </row>
    <row r="45" spans="2:3">
      <c r="B45" s="7" t="s">
        <v>146</v>
      </c>
      <c r="C45" s="35">
        <v>1000</v>
      </c>
    </row>
    <row r="46" spans="2:3">
      <c r="B46" s="48">
        <v>131100</v>
      </c>
      <c r="C46" s="35">
        <v>1000</v>
      </c>
    </row>
    <row r="47" spans="2:3">
      <c r="B47" s="7" t="s">
        <v>122</v>
      </c>
      <c r="C47" s="35">
        <v>2800</v>
      </c>
    </row>
    <row r="48" spans="2:3">
      <c r="B48" s="48">
        <v>126400</v>
      </c>
      <c r="C48" s="35">
        <v>2800</v>
      </c>
    </row>
    <row r="49" spans="2:3">
      <c r="B49" s="6" t="s">
        <v>206</v>
      </c>
      <c r="C49" s="35">
        <v>239.88</v>
      </c>
    </row>
    <row r="50" spans="2:3">
      <c r="B50" s="7" t="s">
        <v>205</v>
      </c>
      <c r="C50" s="35">
        <v>239.88</v>
      </c>
    </row>
    <row r="51" spans="2:3">
      <c r="B51" s="48">
        <v>221300</v>
      </c>
      <c r="C51" s="35">
        <v>239.88</v>
      </c>
    </row>
    <row r="52" spans="2:3">
      <c r="B52" s="6" t="s">
        <v>126</v>
      </c>
      <c r="C52" s="35">
        <v>200</v>
      </c>
    </row>
    <row r="53" spans="2:3">
      <c r="B53" s="7" t="s">
        <v>125</v>
      </c>
      <c r="C53" s="35">
        <v>200</v>
      </c>
    </row>
    <row r="54" spans="2:3">
      <c r="B54" s="48">
        <v>126400</v>
      </c>
      <c r="C54" s="35">
        <v>200</v>
      </c>
    </row>
    <row r="55" spans="2:3">
      <c r="B55" s="6" t="s">
        <v>152</v>
      </c>
      <c r="C55" s="35">
        <v>2421</v>
      </c>
    </row>
    <row r="56" spans="2:3">
      <c r="B56" s="7" t="s">
        <v>164</v>
      </c>
      <c r="C56" s="35">
        <v>320</v>
      </c>
    </row>
    <row r="57" spans="2:3">
      <c r="B57" s="48">
        <v>141300</v>
      </c>
      <c r="C57" s="35">
        <v>320</v>
      </c>
    </row>
    <row r="58" spans="2:3">
      <c r="B58" s="7" t="s">
        <v>170</v>
      </c>
      <c r="C58" s="35">
        <v>32</v>
      </c>
    </row>
    <row r="59" spans="2:3">
      <c r="B59" s="48">
        <v>141300</v>
      </c>
      <c r="C59" s="35">
        <v>32</v>
      </c>
    </row>
    <row r="60" spans="2:3">
      <c r="B60" s="7" t="s">
        <v>171</v>
      </c>
      <c r="C60" s="35">
        <v>65</v>
      </c>
    </row>
    <row r="61" spans="2:3">
      <c r="B61" s="48">
        <v>141300</v>
      </c>
      <c r="C61" s="35">
        <v>65</v>
      </c>
    </row>
    <row r="62" spans="2:3">
      <c r="B62" s="7" t="s">
        <v>155</v>
      </c>
      <c r="C62" s="35">
        <v>558</v>
      </c>
    </row>
    <row r="63" spans="2:3">
      <c r="B63" s="48">
        <v>131100</v>
      </c>
      <c r="C63" s="35">
        <v>558</v>
      </c>
    </row>
    <row r="64" spans="2:3">
      <c r="B64" s="7" t="s">
        <v>169</v>
      </c>
      <c r="C64" s="35">
        <v>32</v>
      </c>
    </row>
    <row r="65" spans="2:3">
      <c r="B65" s="48">
        <v>141300</v>
      </c>
      <c r="C65" s="35">
        <v>32</v>
      </c>
    </row>
    <row r="66" spans="2:3">
      <c r="B66" s="7" t="s">
        <v>168</v>
      </c>
      <c r="C66" s="35">
        <v>32</v>
      </c>
    </row>
    <row r="67" spans="2:3">
      <c r="B67" s="48">
        <v>141300</v>
      </c>
      <c r="C67" s="35">
        <v>32</v>
      </c>
    </row>
    <row r="68" spans="2:3">
      <c r="B68" s="7" t="s">
        <v>200</v>
      </c>
      <c r="C68" s="35">
        <v>100</v>
      </c>
    </row>
    <row r="69" spans="2:3">
      <c r="B69" s="48">
        <v>119900</v>
      </c>
      <c r="C69" s="35">
        <v>100</v>
      </c>
    </row>
    <row r="70" spans="2:3">
      <c r="B70" s="7" t="s">
        <v>166</v>
      </c>
      <c r="C70" s="35">
        <v>32</v>
      </c>
    </row>
    <row r="71" spans="2:3">
      <c r="B71" s="48">
        <v>141300</v>
      </c>
      <c r="C71" s="35">
        <v>32</v>
      </c>
    </row>
    <row r="72" spans="2:3">
      <c r="B72" s="7" t="s">
        <v>153</v>
      </c>
      <c r="C72" s="35">
        <v>450</v>
      </c>
    </row>
    <row r="73" spans="2:3">
      <c r="B73" s="48">
        <v>131100</v>
      </c>
      <c r="C73" s="35">
        <v>450</v>
      </c>
    </row>
    <row r="74" spans="2:3">
      <c r="B74" s="7" t="s">
        <v>151</v>
      </c>
      <c r="C74" s="35">
        <v>800</v>
      </c>
    </row>
    <row r="75" spans="2:3">
      <c r="B75" s="48">
        <v>131100</v>
      </c>
      <c r="C75" s="35">
        <v>800</v>
      </c>
    </row>
    <row r="76" spans="2:3">
      <c r="B76" s="6" t="s">
        <v>92</v>
      </c>
      <c r="C76" s="35">
        <v>4000</v>
      </c>
    </row>
    <row r="77" spans="2:3">
      <c r="B77" s="7" t="s">
        <v>94</v>
      </c>
      <c r="C77" s="35">
        <v>2100</v>
      </c>
    </row>
    <row r="78" spans="2:3">
      <c r="B78" s="48">
        <v>128400</v>
      </c>
      <c r="C78" s="35">
        <v>400</v>
      </c>
    </row>
    <row r="79" spans="2:3">
      <c r="B79" s="48">
        <v>128500</v>
      </c>
      <c r="C79" s="35">
        <v>1000</v>
      </c>
    </row>
    <row r="80" spans="2:3">
      <c r="B80" s="48">
        <v>128800</v>
      </c>
      <c r="C80" s="35">
        <v>700</v>
      </c>
    </row>
    <row r="81" spans="2:3">
      <c r="B81" s="7" t="s">
        <v>137</v>
      </c>
      <c r="C81" s="35">
        <v>400</v>
      </c>
    </row>
    <row r="82" spans="2:3">
      <c r="B82" s="48">
        <v>126400</v>
      </c>
      <c r="C82" s="35">
        <v>400</v>
      </c>
    </row>
    <row r="83" spans="2:3">
      <c r="B83" s="7" t="s">
        <v>111</v>
      </c>
      <c r="C83" s="35">
        <v>500</v>
      </c>
    </row>
    <row r="84" spans="2:3">
      <c r="B84" s="48">
        <v>124600</v>
      </c>
      <c r="C84" s="35">
        <v>500</v>
      </c>
    </row>
    <row r="85" spans="2:3">
      <c r="B85" s="7" t="s">
        <v>135</v>
      </c>
      <c r="C85" s="35">
        <v>500</v>
      </c>
    </row>
    <row r="86" spans="2:3">
      <c r="B86" s="48">
        <v>126400</v>
      </c>
      <c r="C86" s="35">
        <v>500</v>
      </c>
    </row>
    <row r="87" spans="2:3">
      <c r="B87" s="7" t="s">
        <v>91</v>
      </c>
      <c r="C87" s="35">
        <v>500</v>
      </c>
    </row>
    <row r="88" spans="2:3">
      <c r="B88" s="48">
        <v>128400</v>
      </c>
      <c r="C88" s="35">
        <v>500</v>
      </c>
    </row>
    <row r="89" spans="2:3">
      <c r="B89" s="6" t="s">
        <v>99</v>
      </c>
      <c r="C89" s="35">
        <v>7072</v>
      </c>
    </row>
    <row r="90" spans="2:3">
      <c r="B90" s="7" t="s">
        <v>130</v>
      </c>
      <c r="C90" s="35">
        <v>1250</v>
      </c>
    </row>
    <row r="91" spans="2:3">
      <c r="B91" s="48">
        <v>126400</v>
      </c>
      <c r="C91" s="35">
        <v>1250</v>
      </c>
    </row>
    <row r="92" spans="2:3">
      <c r="B92" s="7" t="s">
        <v>128</v>
      </c>
      <c r="C92" s="35">
        <v>500</v>
      </c>
    </row>
    <row r="93" spans="2:3">
      <c r="B93" s="48">
        <v>126400</v>
      </c>
      <c r="C93" s="35">
        <v>500</v>
      </c>
    </row>
    <row r="94" spans="2:3">
      <c r="B94" s="7" t="s">
        <v>100</v>
      </c>
      <c r="C94" s="35">
        <v>322</v>
      </c>
    </row>
    <row r="95" spans="2:3">
      <c r="B95" s="48">
        <v>128800</v>
      </c>
      <c r="C95" s="35">
        <v>322</v>
      </c>
    </row>
    <row r="96" spans="2:3">
      <c r="B96" s="7" t="s">
        <v>138</v>
      </c>
      <c r="C96" s="35">
        <v>1000</v>
      </c>
    </row>
    <row r="97" spans="2:3">
      <c r="B97" s="48">
        <v>126400</v>
      </c>
      <c r="C97" s="35">
        <v>1000</v>
      </c>
    </row>
    <row r="98" spans="2:3">
      <c r="B98" s="7" t="s">
        <v>98</v>
      </c>
      <c r="C98" s="35">
        <v>3000</v>
      </c>
    </row>
    <row r="99" spans="2:3">
      <c r="B99" s="48">
        <v>128500</v>
      </c>
      <c r="C99" s="35">
        <v>1500</v>
      </c>
    </row>
    <row r="100" spans="2:3">
      <c r="B100" s="48">
        <v>128800</v>
      </c>
      <c r="C100" s="35">
        <v>1500</v>
      </c>
    </row>
    <row r="101" spans="2:3">
      <c r="B101" s="7" t="s">
        <v>204</v>
      </c>
      <c r="C101" s="35">
        <v>1000</v>
      </c>
    </row>
    <row r="102" spans="2:3">
      <c r="B102" s="48">
        <v>221300</v>
      </c>
      <c r="C102" s="35">
        <v>1000</v>
      </c>
    </row>
    <row r="103" spans="2:3">
      <c r="B103" s="6" t="s">
        <v>87</v>
      </c>
      <c r="C103" s="35">
        <v>500</v>
      </c>
    </row>
    <row r="104" spans="2:3">
      <c r="B104" s="7" t="s">
        <v>140</v>
      </c>
      <c r="C104" s="35">
        <v>400</v>
      </c>
    </row>
    <row r="105" spans="2:3">
      <c r="B105" s="48">
        <v>126401</v>
      </c>
      <c r="C105" s="35">
        <v>400</v>
      </c>
    </row>
    <row r="106" spans="2:3">
      <c r="B106" s="7" t="s">
        <v>114</v>
      </c>
      <c r="C106" s="35">
        <v>100</v>
      </c>
    </row>
    <row r="107" spans="2:3">
      <c r="B107" s="48">
        <v>124600</v>
      </c>
      <c r="C107" s="35">
        <v>100</v>
      </c>
    </row>
    <row r="108" spans="2:3">
      <c r="B108" s="7" t="s">
        <v>86</v>
      </c>
      <c r="C108" s="35">
        <v>0</v>
      </c>
    </row>
    <row r="109" spans="2:3">
      <c r="B109" s="48">
        <v>128200</v>
      </c>
      <c r="C109" s="35">
        <v>0</v>
      </c>
    </row>
    <row r="110" spans="2:3">
      <c r="B110" s="7" t="s">
        <v>89</v>
      </c>
      <c r="C110" s="35">
        <v>0</v>
      </c>
    </row>
    <row r="111" spans="2:3">
      <c r="B111" s="48">
        <v>128400</v>
      </c>
      <c r="C111" s="35">
        <v>0</v>
      </c>
    </row>
    <row r="112" spans="2:3">
      <c r="B112" s="48">
        <v>128500</v>
      </c>
      <c r="C112" s="35">
        <v>0</v>
      </c>
    </row>
    <row r="113" spans="2:3">
      <c r="B113" s="6" t="s">
        <v>107</v>
      </c>
      <c r="C113" s="35">
        <v>1100</v>
      </c>
    </row>
    <row r="114" spans="2:3">
      <c r="B114" s="7" t="s">
        <v>108</v>
      </c>
      <c r="C114" s="35">
        <v>600</v>
      </c>
    </row>
    <row r="115" spans="2:3">
      <c r="B115" s="48">
        <v>124600</v>
      </c>
      <c r="C115" s="35">
        <v>600</v>
      </c>
    </row>
    <row r="116" spans="2:3">
      <c r="B116" s="7" t="s">
        <v>106</v>
      </c>
      <c r="C116" s="35">
        <v>500</v>
      </c>
    </row>
    <row r="117" spans="2:3">
      <c r="B117" s="48">
        <v>124600</v>
      </c>
      <c r="C117" s="35">
        <v>500</v>
      </c>
    </row>
    <row r="118" spans="2:3">
      <c r="B118" s="6" t="s">
        <v>209</v>
      </c>
      <c r="C118" s="35">
        <v>-3300</v>
      </c>
    </row>
    <row r="119" spans="2:3">
      <c r="B119" s="7" t="s">
        <v>212</v>
      </c>
      <c r="C119" s="35">
        <v>-800</v>
      </c>
    </row>
    <row r="120" spans="2:3">
      <c r="B120" s="48">
        <v>11570</v>
      </c>
      <c r="C120" s="35">
        <v>-800</v>
      </c>
    </row>
    <row r="121" spans="2:3">
      <c r="B121" s="7" t="s">
        <v>210</v>
      </c>
      <c r="C121" s="35">
        <v>-1500</v>
      </c>
    </row>
    <row r="122" spans="2:3">
      <c r="B122" s="48">
        <v>11570</v>
      </c>
      <c r="C122" s="35">
        <v>-1500</v>
      </c>
    </row>
    <row r="123" spans="2:3">
      <c r="B123" s="7" t="s">
        <v>208</v>
      </c>
      <c r="C123" s="35">
        <v>0</v>
      </c>
    </row>
    <row r="124" spans="2:3">
      <c r="B124" s="48">
        <v>11570</v>
      </c>
      <c r="C124" s="35">
        <v>0</v>
      </c>
    </row>
    <row r="125" spans="2:3">
      <c r="B125" s="7" t="s">
        <v>146</v>
      </c>
      <c r="C125" s="35">
        <v>-1000</v>
      </c>
    </row>
    <row r="126" spans="2:3">
      <c r="B126" s="48">
        <v>11570</v>
      </c>
      <c r="C126" s="35">
        <v>-1000</v>
      </c>
    </row>
    <row r="127" spans="2:3">
      <c r="B127" s="6" t="s">
        <v>173</v>
      </c>
      <c r="C127" s="35">
        <v>9630</v>
      </c>
    </row>
    <row r="128" spans="2:3">
      <c r="B128" s="7" t="s">
        <v>190</v>
      </c>
      <c r="C128" s="35">
        <v>150</v>
      </c>
    </row>
    <row r="129" spans="2:3">
      <c r="B129" s="48">
        <v>119901</v>
      </c>
      <c r="C129" s="35">
        <v>150</v>
      </c>
    </row>
    <row r="130" spans="2:3">
      <c r="B130" s="7" t="s">
        <v>191</v>
      </c>
      <c r="C130" s="35">
        <v>150</v>
      </c>
    </row>
    <row r="131" spans="2:3">
      <c r="B131" s="48">
        <v>119902</v>
      </c>
      <c r="C131" s="35">
        <v>150</v>
      </c>
    </row>
    <row r="132" spans="2:3">
      <c r="B132" s="7" t="s">
        <v>186</v>
      </c>
      <c r="C132" s="35">
        <v>165</v>
      </c>
    </row>
    <row r="133" spans="2:3">
      <c r="B133" s="48">
        <v>119900</v>
      </c>
      <c r="C133" s="35">
        <v>165</v>
      </c>
    </row>
    <row r="134" spans="2:3">
      <c r="B134" s="7" t="s">
        <v>187</v>
      </c>
      <c r="C134" s="35">
        <v>165</v>
      </c>
    </row>
    <row r="135" spans="2:3">
      <c r="B135" s="48">
        <v>119900</v>
      </c>
      <c r="C135" s="35">
        <v>165</v>
      </c>
    </row>
    <row r="136" spans="2:3">
      <c r="B136" s="7" t="s">
        <v>192</v>
      </c>
      <c r="C136" s="35">
        <v>150</v>
      </c>
    </row>
    <row r="137" spans="2:3">
      <c r="B137" s="48">
        <v>119903</v>
      </c>
      <c r="C137" s="35">
        <v>150</v>
      </c>
    </row>
    <row r="138" spans="2:3">
      <c r="B138" s="7" t="s">
        <v>193</v>
      </c>
      <c r="C138" s="35">
        <v>150</v>
      </c>
    </row>
    <row r="139" spans="2:3">
      <c r="B139" s="48">
        <v>119904</v>
      </c>
      <c r="C139" s="35">
        <v>150</v>
      </c>
    </row>
    <row r="140" spans="2:3">
      <c r="B140" s="7" t="s">
        <v>184</v>
      </c>
      <c r="C140" s="35">
        <v>100</v>
      </c>
    </row>
    <row r="141" spans="2:3">
      <c r="B141" s="48">
        <v>119900</v>
      </c>
      <c r="C141" s="35">
        <v>100</v>
      </c>
    </row>
    <row r="142" spans="2:3">
      <c r="B142" s="7" t="s">
        <v>185</v>
      </c>
      <c r="C142" s="35">
        <v>100</v>
      </c>
    </row>
    <row r="143" spans="2:3">
      <c r="B143" s="48">
        <v>119900</v>
      </c>
      <c r="C143" s="35">
        <v>100</v>
      </c>
    </row>
    <row r="144" spans="2:3">
      <c r="B144" s="7" t="s">
        <v>178</v>
      </c>
      <c r="C144" s="35">
        <v>625</v>
      </c>
    </row>
    <row r="145" spans="2:3">
      <c r="B145" s="48">
        <v>119900</v>
      </c>
      <c r="C145" s="35">
        <v>625</v>
      </c>
    </row>
    <row r="146" spans="2:3">
      <c r="B146" s="7" t="s">
        <v>179</v>
      </c>
      <c r="C146" s="35">
        <v>625</v>
      </c>
    </row>
    <row r="147" spans="2:3">
      <c r="B147" s="48">
        <v>119900</v>
      </c>
      <c r="C147" s="35">
        <v>625</v>
      </c>
    </row>
    <row r="148" spans="2:3">
      <c r="B148" s="7" t="s">
        <v>194</v>
      </c>
      <c r="C148" s="35">
        <v>150</v>
      </c>
    </row>
    <row r="149" spans="2:3">
      <c r="B149" s="48">
        <v>119905</v>
      </c>
      <c r="C149" s="35">
        <v>150</v>
      </c>
    </row>
    <row r="150" spans="2:3">
      <c r="B150" s="7" t="s">
        <v>195</v>
      </c>
      <c r="C150" s="35">
        <v>150</v>
      </c>
    </row>
    <row r="151" spans="2:3">
      <c r="B151" s="48">
        <v>119906</v>
      </c>
      <c r="C151" s="35">
        <v>150</v>
      </c>
    </row>
    <row r="152" spans="2:3">
      <c r="B152" s="7" t="s">
        <v>196</v>
      </c>
      <c r="C152" s="35">
        <v>150</v>
      </c>
    </row>
    <row r="153" spans="2:3">
      <c r="B153" s="48">
        <v>119907</v>
      </c>
      <c r="C153" s="35">
        <v>150</v>
      </c>
    </row>
    <row r="154" spans="2:3">
      <c r="B154" s="7" t="s">
        <v>197</v>
      </c>
      <c r="C154" s="35">
        <v>150</v>
      </c>
    </row>
    <row r="155" spans="2:3">
      <c r="B155" s="48">
        <v>119908</v>
      </c>
      <c r="C155" s="35">
        <v>150</v>
      </c>
    </row>
    <row r="156" spans="2:3">
      <c r="B156" s="7" t="s">
        <v>188</v>
      </c>
      <c r="C156" s="35">
        <v>100</v>
      </c>
    </row>
    <row r="157" spans="2:3">
      <c r="B157" s="48">
        <v>119900</v>
      </c>
      <c r="C157" s="35">
        <v>100</v>
      </c>
    </row>
    <row r="158" spans="2:3">
      <c r="B158" s="7" t="s">
        <v>189</v>
      </c>
      <c r="C158" s="35">
        <v>100</v>
      </c>
    </row>
    <row r="159" spans="2:3">
      <c r="B159" s="48">
        <v>119900</v>
      </c>
      <c r="C159" s="35">
        <v>100</v>
      </c>
    </row>
    <row r="160" spans="2:3">
      <c r="B160" s="7" t="s">
        <v>172</v>
      </c>
      <c r="C160" s="35">
        <v>625</v>
      </c>
    </row>
    <row r="161" spans="2:3">
      <c r="B161" s="48">
        <v>119900</v>
      </c>
      <c r="C161" s="35">
        <v>625</v>
      </c>
    </row>
    <row r="162" spans="2:3">
      <c r="B162" s="7" t="s">
        <v>175</v>
      </c>
      <c r="C162" s="35">
        <v>625</v>
      </c>
    </row>
    <row r="163" spans="2:3">
      <c r="B163" s="48">
        <v>119900</v>
      </c>
      <c r="C163" s="35">
        <v>625</v>
      </c>
    </row>
    <row r="164" spans="2:3">
      <c r="B164" s="7" t="s">
        <v>180</v>
      </c>
      <c r="C164" s="35">
        <v>625</v>
      </c>
    </row>
    <row r="165" spans="2:3">
      <c r="B165" s="48">
        <v>119900</v>
      </c>
      <c r="C165" s="35">
        <v>625</v>
      </c>
    </row>
    <row r="166" spans="2:3">
      <c r="B166" s="7" t="s">
        <v>181</v>
      </c>
      <c r="C166" s="35">
        <v>625</v>
      </c>
    </row>
    <row r="167" spans="2:3">
      <c r="B167" s="48">
        <v>119900</v>
      </c>
      <c r="C167" s="35">
        <v>625</v>
      </c>
    </row>
    <row r="168" spans="2:3">
      <c r="B168" s="7" t="s">
        <v>182</v>
      </c>
      <c r="C168" s="35">
        <v>1200</v>
      </c>
    </row>
    <row r="169" spans="2:3">
      <c r="B169" s="48">
        <v>119900</v>
      </c>
      <c r="C169" s="35">
        <v>1200</v>
      </c>
    </row>
    <row r="170" spans="2:3">
      <c r="B170" s="7" t="s">
        <v>183</v>
      </c>
      <c r="C170" s="35">
        <v>1200</v>
      </c>
    </row>
    <row r="171" spans="2:3">
      <c r="B171" s="48">
        <v>119900</v>
      </c>
      <c r="C171" s="35">
        <v>1200</v>
      </c>
    </row>
    <row r="172" spans="2:3">
      <c r="B172" s="7" t="s">
        <v>198</v>
      </c>
      <c r="C172" s="35">
        <v>150</v>
      </c>
    </row>
    <row r="173" spans="2:3">
      <c r="B173" s="48">
        <v>119909</v>
      </c>
      <c r="C173" s="35">
        <v>150</v>
      </c>
    </row>
    <row r="174" spans="2:3">
      <c r="B174" s="7" t="s">
        <v>199</v>
      </c>
      <c r="C174" s="35">
        <v>150</v>
      </c>
    </row>
    <row r="175" spans="2:3">
      <c r="B175" s="48">
        <v>119910</v>
      </c>
      <c r="C175" s="35">
        <v>150</v>
      </c>
    </row>
    <row r="176" spans="2:3">
      <c r="B176" s="7" t="s">
        <v>176</v>
      </c>
      <c r="C176" s="35">
        <v>625</v>
      </c>
    </row>
    <row r="177" spans="2:3">
      <c r="B177" s="48">
        <v>119900</v>
      </c>
      <c r="C177" s="35">
        <v>625</v>
      </c>
    </row>
    <row r="178" spans="2:3">
      <c r="B178" s="7" t="s">
        <v>177</v>
      </c>
      <c r="C178" s="35">
        <v>625</v>
      </c>
    </row>
    <row r="179" spans="2:3">
      <c r="B179" s="48">
        <v>119900</v>
      </c>
      <c r="C179" s="35">
        <v>625</v>
      </c>
    </row>
    <row r="180" spans="2:3">
      <c r="B180" s="6" t="s">
        <v>77</v>
      </c>
      <c r="C180" s="35">
        <v>4056</v>
      </c>
    </row>
    <row r="181" spans="2:3">
      <c r="B181" s="7" t="s">
        <v>79</v>
      </c>
      <c r="C181" s="35">
        <v>400</v>
      </c>
    </row>
    <row r="182" spans="2:3">
      <c r="B182" s="48">
        <v>121500</v>
      </c>
      <c r="C182" s="35">
        <v>400</v>
      </c>
    </row>
    <row r="183" spans="2:3">
      <c r="B183" s="7" t="s">
        <v>81</v>
      </c>
      <c r="C183" s="35">
        <v>200</v>
      </c>
    </row>
    <row r="184" spans="2:3">
      <c r="B184" s="48">
        <v>121500</v>
      </c>
      <c r="C184" s="35">
        <v>200</v>
      </c>
    </row>
    <row r="185" spans="2:3">
      <c r="B185" s="7" t="s">
        <v>159</v>
      </c>
      <c r="C185" s="35">
        <v>150</v>
      </c>
    </row>
    <row r="186" spans="2:3">
      <c r="B186" s="48">
        <v>131200</v>
      </c>
      <c r="C186" s="35">
        <v>150</v>
      </c>
    </row>
    <row r="187" spans="2:3">
      <c r="B187" s="7" t="s">
        <v>202</v>
      </c>
      <c r="C187" s="35">
        <v>1836</v>
      </c>
    </row>
    <row r="188" spans="2:3">
      <c r="B188" s="48">
        <v>153400</v>
      </c>
      <c r="C188" s="35">
        <v>1836</v>
      </c>
    </row>
    <row r="189" spans="2:3">
      <c r="B189" s="7" t="s">
        <v>83</v>
      </c>
      <c r="C189" s="35">
        <v>200</v>
      </c>
    </row>
    <row r="190" spans="2:3">
      <c r="B190" s="48">
        <v>121500</v>
      </c>
      <c r="C190" s="35">
        <v>200</v>
      </c>
    </row>
    <row r="191" spans="2:3">
      <c r="B191" s="7" t="s">
        <v>76</v>
      </c>
      <c r="C191" s="35">
        <v>20</v>
      </c>
    </row>
    <row r="192" spans="2:3">
      <c r="B192" s="48">
        <v>121400</v>
      </c>
      <c r="C192" s="35">
        <v>20</v>
      </c>
    </row>
    <row r="193" spans="2:3">
      <c r="B193" s="7" t="s">
        <v>157</v>
      </c>
      <c r="C193" s="35">
        <v>300</v>
      </c>
    </row>
    <row r="194" spans="2:3">
      <c r="B194" s="48">
        <v>131200</v>
      </c>
      <c r="C194" s="35">
        <v>300</v>
      </c>
    </row>
    <row r="195" spans="2:3">
      <c r="B195" s="7" t="s">
        <v>161</v>
      </c>
      <c r="C195" s="35">
        <v>150</v>
      </c>
    </row>
    <row r="196" spans="2:3">
      <c r="B196" s="48">
        <v>131200</v>
      </c>
      <c r="C196" s="35">
        <v>150</v>
      </c>
    </row>
    <row r="197" spans="2:3">
      <c r="B197" s="7" t="s">
        <v>84</v>
      </c>
      <c r="C197" s="35">
        <v>800</v>
      </c>
    </row>
    <row r="198" spans="2:3">
      <c r="B198" s="48">
        <v>121500</v>
      </c>
      <c r="C198" s="35">
        <v>800</v>
      </c>
    </row>
    <row r="199" spans="2:3">
      <c r="B199" s="6" t="s">
        <v>116</v>
      </c>
      <c r="C199" s="35">
        <v>600</v>
      </c>
    </row>
    <row r="200" spans="2:3">
      <c r="B200" s="7" t="s">
        <v>115</v>
      </c>
      <c r="C200" s="35">
        <v>600</v>
      </c>
    </row>
    <row r="201" spans="2:3">
      <c r="B201" s="48">
        <v>124600</v>
      </c>
      <c r="C201" s="35">
        <v>600</v>
      </c>
    </row>
    <row r="202" spans="2:3">
      <c r="B202" s="6" t="s">
        <v>218</v>
      </c>
      <c r="C202" s="35">
        <v>53002.880000000005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3"/>
  <sheetViews>
    <sheetView topLeftCell="A58" workbookViewId="0">
      <selection activeCell="B99" sqref="B99"/>
    </sheetView>
  </sheetViews>
  <sheetFormatPr baseColWidth="10" defaultColWidth="11" defaultRowHeight="15" outlineLevelCol="2" x14ac:dyDescent="0"/>
  <cols>
    <col min="1" max="1" width="11" style="15"/>
    <col min="2" max="2" width="18.5" style="10" bestFit="1" customWidth="1"/>
    <col min="3" max="3" width="37" style="10" bestFit="1" customWidth="1"/>
    <col min="4" max="4" width="52.83203125" style="10" bestFit="1" customWidth="1"/>
    <col min="5" max="5" width="30.5" style="10" customWidth="1" outlineLevel="1" collapsed="1"/>
    <col min="6" max="6" width="27.6640625" style="10" customWidth="1"/>
    <col min="7" max="7" width="22.33203125" style="10" hidden="1" customWidth="1" outlineLevel="2"/>
    <col min="8" max="8" width="18.83203125" style="34" hidden="1" customWidth="1" outlineLevel="2"/>
    <col min="9" max="9" width="16.6640625" style="10" bestFit="1" customWidth="1" collapsed="1"/>
    <col min="10" max="10" width="22.33203125" style="10" bestFit="1" customWidth="1"/>
    <col min="11" max="11" width="18.83203125" style="10" bestFit="1" customWidth="1"/>
    <col min="12" max="16384" width="11" style="10"/>
  </cols>
  <sheetData>
    <row r="1" spans="1:11" s="27" customFormat="1" ht="16" thickBot="1">
      <c r="A1" s="43" t="s">
        <v>234</v>
      </c>
      <c r="B1" s="27" t="s">
        <v>0</v>
      </c>
      <c r="C1" s="27" t="s">
        <v>1</v>
      </c>
      <c r="D1" s="27" t="s">
        <v>2</v>
      </c>
      <c r="E1" s="27" t="s">
        <v>74</v>
      </c>
      <c r="F1" s="27" t="s">
        <v>69</v>
      </c>
      <c r="G1" s="27" t="s">
        <v>72</v>
      </c>
      <c r="H1" s="28" t="s">
        <v>73</v>
      </c>
      <c r="I1" s="27" t="s">
        <v>75</v>
      </c>
      <c r="J1" s="27" t="s">
        <v>72</v>
      </c>
      <c r="K1" s="27" t="s">
        <v>73</v>
      </c>
    </row>
    <row r="2" spans="1:11" s="12" customFormat="1">
      <c r="A2" s="15">
        <v>800095</v>
      </c>
      <c r="B2" s="11">
        <v>121400</v>
      </c>
      <c r="C2" s="12" t="str">
        <f>LOOKUP(B2,'Account Codes'!A:B)</f>
        <v>Postal Services</v>
      </c>
      <c r="D2" s="12" t="s">
        <v>76</v>
      </c>
      <c r="E2" s="12" t="s">
        <v>78</v>
      </c>
      <c r="F2" s="12" t="s">
        <v>77</v>
      </c>
      <c r="G2" s="13" t="e">
        <f>#REF!</f>
        <v>#REF!</v>
      </c>
      <c r="H2" s="29"/>
      <c r="I2" s="13">
        <v>20</v>
      </c>
      <c r="J2" s="13">
        <f>I2</f>
        <v>20</v>
      </c>
      <c r="K2" s="13"/>
    </row>
    <row r="3" spans="1:11" s="15" customFormat="1">
      <c r="A3" s="15">
        <v>800095</v>
      </c>
      <c r="B3" s="14">
        <v>121500</v>
      </c>
      <c r="C3" s="15" t="str">
        <f>LOOKUP(B3,'Account Codes'!A:B)</f>
        <v>Printing Services</v>
      </c>
      <c r="D3" s="15" t="s">
        <v>79</v>
      </c>
      <c r="E3" s="15" t="s">
        <v>80</v>
      </c>
      <c r="F3" s="15" t="s">
        <v>77</v>
      </c>
      <c r="G3" s="16"/>
      <c r="H3" s="30"/>
      <c r="I3" s="16">
        <v>400</v>
      </c>
      <c r="J3" s="16"/>
      <c r="K3" s="16"/>
    </row>
    <row r="4" spans="1:11" s="15" customFormat="1">
      <c r="A4" s="15">
        <v>800095</v>
      </c>
      <c r="B4" s="14">
        <v>121500</v>
      </c>
      <c r="C4" s="15" t="str">
        <f>LOOKUP(B4,'Account Codes'!A:B)</f>
        <v>Printing Services</v>
      </c>
      <c r="D4" s="15" t="s">
        <v>81</v>
      </c>
      <c r="E4" s="15" t="s">
        <v>82</v>
      </c>
      <c r="F4" s="15" t="s">
        <v>77</v>
      </c>
      <c r="G4" s="16"/>
      <c r="H4" s="30"/>
      <c r="I4" s="16">
        <v>200</v>
      </c>
      <c r="J4" s="16"/>
      <c r="K4" s="16"/>
    </row>
    <row r="5" spans="1:11" s="15" customFormat="1">
      <c r="A5" s="15">
        <v>800095</v>
      </c>
      <c r="B5" s="14">
        <v>121500</v>
      </c>
      <c r="C5" s="15" t="str">
        <f>LOOKUP(B5,'Account Codes'!A:B)</f>
        <v>Printing Services</v>
      </c>
      <c r="D5" s="15" t="s">
        <v>83</v>
      </c>
      <c r="E5" s="15" t="s">
        <v>82</v>
      </c>
      <c r="F5" s="15" t="s">
        <v>77</v>
      </c>
      <c r="G5" s="16"/>
      <c r="H5" s="30"/>
      <c r="I5" s="16">
        <v>200</v>
      </c>
      <c r="J5" s="16"/>
      <c r="K5" s="16"/>
    </row>
    <row r="6" spans="1:11" s="18" customFormat="1" ht="16" thickBot="1">
      <c r="A6" s="15">
        <v>800095</v>
      </c>
      <c r="B6" s="17">
        <v>121500</v>
      </c>
      <c r="C6" s="18" t="str">
        <f>LOOKUP(B6,'Account Codes'!A:B)</f>
        <v>Printing Services</v>
      </c>
      <c r="D6" s="18" t="s">
        <v>84</v>
      </c>
      <c r="E6" s="18" t="s">
        <v>85</v>
      </c>
      <c r="F6" s="18" t="s">
        <v>77</v>
      </c>
      <c r="G6" s="19" t="e">
        <f>SUM(#REF!)</f>
        <v>#REF!</v>
      </c>
      <c r="H6" s="31"/>
      <c r="I6" s="19">
        <v>800</v>
      </c>
      <c r="J6" s="19">
        <f>SUM(I3:I6)</f>
        <v>1600</v>
      </c>
      <c r="K6" s="19"/>
    </row>
    <row r="7" spans="1:11" s="15" customFormat="1">
      <c r="A7" s="15">
        <v>800095</v>
      </c>
      <c r="B7" s="14">
        <v>128400</v>
      </c>
      <c r="C7" s="15" t="str">
        <f>LOOKUP(B7,'Account Codes'!A:B)</f>
        <v>State Vehicle</v>
      </c>
      <c r="D7" s="15" t="s">
        <v>91</v>
      </c>
      <c r="E7" s="15" t="s">
        <v>93</v>
      </c>
      <c r="F7" s="15" t="s">
        <v>92</v>
      </c>
      <c r="G7" s="16"/>
      <c r="H7" s="30"/>
      <c r="I7" s="16">
        <v>500</v>
      </c>
      <c r="J7" s="16"/>
      <c r="K7" s="16"/>
    </row>
    <row r="8" spans="1:11" s="15" customFormat="1">
      <c r="A8" s="15">
        <v>800095</v>
      </c>
      <c r="B8" s="14">
        <v>128400</v>
      </c>
      <c r="C8" s="15" t="str">
        <f>LOOKUP(B8,'Account Codes'!A:B)</f>
        <v>State Vehicle</v>
      </c>
      <c r="D8" s="15" t="s">
        <v>94</v>
      </c>
      <c r="E8" s="15" t="s">
        <v>93</v>
      </c>
      <c r="F8" s="15" t="s">
        <v>92</v>
      </c>
      <c r="G8" s="16"/>
      <c r="H8" s="30"/>
      <c r="I8" s="16">
        <v>400</v>
      </c>
      <c r="J8" s="16"/>
      <c r="K8" s="16"/>
    </row>
    <row r="9" spans="1:11" s="18" customFormat="1" ht="16" thickBot="1">
      <c r="A9" s="15">
        <v>800095</v>
      </c>
      <c r="B9" s="17">
        <v>128400</v>
      </c>
      <c r="C9" s="18" t="str">
        <f>LOOKUP(B9,'Account Codes'!A:B)</f>
        <v>State Vehicle</v>
      </c>
      <c r="D9" s="18" t="s">
        <v>95</v>
      </c>
      <c r="E9" s="18" t="s">
        <v>97</v>
      </c>
      <c r="F9" s="18" t="s">
        <v>96</v>
      </c>
      <c r="G9" s="19" t="e">
        <f>SUM(#REF!)</f>
        <v>#REF!</v>
      </c>
      <c r="H9" s="31"/>
      <c r="I9" s="19">
        <v>800</v>
      </c>
      <c r="J9" s="19">
        <f>SUM(I7:I9)</f>
        <v>1700</v>
      </c>
      <c r="K9" s="19"/>
    </row>
    <row r="10" spans="1:11" s="12" customFormat="1">
      <c r="A10" s="15">
        <v>800095</v>
      </c>
      <c r="B10" s="11">
        <v>128500</v>
      </c>
      <c r="C10" s="12" t="str">
        <f>LOOKUP(B10,'Account Codes'!A:B)</f>
        <v>Registration and Lodging</v>
      </c>
      <c r="D10" s="12" t="s">
        <v>89</v>
      </c>
      <c r="E10" s="12" t="s">
        <v>90</v>
      </c>
      <c r="F10" s="12" t="s">
        <v>87</v>
      </c>
      <c r="G10" s="13"/>
      <c r="H10" s="29"/>
      <c r="I10" s="13">
        <v>0</v>
      </c>
      <c r="J10" s="13"/>
      <c r="K10" s="13"/>
    </row>
    <row r="11" spans="1:11" s="15" customFormat="1">
      <c r="A11" s="15">
        <v>800095</v>
      </c>
      <c r="B11" s="14">
        <v>128500</v>
      </c>
      <c r="C11" s="15" t="str">
        <f>LOOKUP(B11,'Account Codes'!A:B)</f>
        <v>Registration and Lodging</v>
      </c>
      <c r="D11" s="15" t="s">
        <v>98</v>
      </c>
      <c r="E11" s="15" t="s">
        <v>90</v>
      </c>
      <c r="F11" s="15" t="s">
        <v>99</v>
      </c>
      <c r="G11" s="16"/>
      <c r="H11" s="30"/>
      <c r="I11" s="16">
        <v>1500</v>
      </c>
      <c r="J11" s="16"/>
      <c r="K11" s="16"/>
    </row>
    <row r="12" spans="1:11" s="18" customFormat="1" ht="16" thickBot="1">
      <c r="A12" s="15">
        <v>800095</v>
      </c>
      <c r="B12" s="17">
        <v>128500</v>
      </c>
      <c r="C12" s="18" t="str">
        <f>LOOKUP(B12,'Account Codes'!A:B)</f>
        <v>Registration and Lodging</v>
      </c>
      <c r="D12" s="18" t="s">
        <v>94</v>
      </c>
      <c r="E12" s="18" t="s">
        <v>93</v>
      </c>
      <c r="F12" s="18" t="s">
        <v>92</v>
      </c>
      <c r="G12" s="19" t="e">
        <f>SUM(#REF!)</f>
        <v>#REF!</v>
      </c>
      <c r="H12" s="31"/>
      <c r="I12" s="19">
        <v>1000</v>
      </c>
      <c r="J12" s="19">
        <f>SUM(I10:I12)</f>
        <v>2500</v>
      </c>
      <c r="K12" s="19"/>
    </row>
    <row r="13" spans="1:11" s="12" customFormat="1">
      <c r="A13" s="15">
        <v>800095</v>
      </c>
      <c r="B13" s="11">
        <v>128800</v>
      </c>
      <c r="C13" s="12" t="str">
        <f>LOOKUP(B13,'Account Codes'!A:B)</f>
        <v>Travel Meals</v>
      </c>
      <c r="D13" s="12" t="s">
        <v>98</v>
      </c>
      <c r="E13" s="12" t="s">
        <v>90</v>
      </c>
      <c r="F13" s="12" t="s">
        <v>99</v>
      </c>
      <c r="G13" s="13"/>
      <c r="H13" s="29"/>
      <c r="I13" s="13">
        <v>1500</v>
      </c>
      <c r="J13" s="13"/>
      <c r="K13" s="13"/>
    </row>
    <row r="14" spans="1:11" s="15" customFormat="1">
      <c r="A14" s="15">
        <v>800095</v>
      </c>
      <c r="B14" s="14">
        <v>128800</v>
      </c>
      <c r="C14" s="15" t="str">
        <f>LOOKUP(B14,'Account Codes'!A:B)</f>
        <v>Travel Meals</v>
      </c>
      <c r="D14" s="15" t="s">
        <v>100</v>
      </c>
      <c r="E14" s="15" t="s">
        <v>101</v>
      </c>
      <c r="F14" s="15" t="s">
        <v>99</v>
      </c>
      <c r="G14" s="16"/>
      <c r="H14" s="30"/>
      <c r="I14" s="16">
        <v>322</v>
      </c>
      <c r="J14" s="16"/>
      <c r="K14" s="16"/>
    </row>
    <row r="15" spans="1:11" s="18" customFormat="1" ht="16" thickBot="1">
      <c r="A15" s="15">
        <v>800095</v>
      </c>
      <c r="B15" s="17">
        <v>128800</v>
      </c>
      <c r="C15" s="18" t="str">
        <f>LOOKUP(B15,'Account Codes'!A:B)</f>
        <v>Travel Meals</v>
      </c>
      <c r="D15" s="18" t="s">
        <v>94</v>
      </c>
      <c r="E15" s="18" t="s">
        <v>93</v>
      </c>
      <c r="F15" s="18" t="s">
        <v>92</v>
      </c>
      <c r="G15" s="19" t="e">
        <f>SUM(#REF!)</f>
        <v>#REF!</v>
      </c>
      <c r="H15" s="31"/>
      <c r="I15" s="19">
        <v>700</v>
      </c>
      <c r="J15" s="19">
        <f>SUM(I13:I15)</f>
        <v>2522</v>
      </c>
      <c r="K15" s="19"/>
    </row>
    <row r="16" spans="1:11" s="12" customFormat="1">
      <c r="A16" s="15">
        <v>800095</v>
      </c>
      <c r="B16" s="11">
        <v>124600</v>
      </c>
      <c r="C16" s="12" t="str">
        <f>LOOKUP(B16,'Account Codes'!A:B)</f>
        <v>Public Information &amp; Public Relations</v>
      </c>
      <c r="D16" s="12" t="s">
        <v>102</v>
      </c>
      <c r="E16" s="12" t="s">
        <v>90</v>
      </c>
      <c r="F16" s="12" t="s">
        <v>103</v>
      </c>
      <c r="G16" s="13"/>
      <c r="H16" s="29"/>
      <c r="I16" s="13">
        <v>600</v>
      </c>
      <c r="J16" s="13"/>
      <c r="K16" s="13"/>
    </row>
    <row r="17" spans="1:11" s="15" customFormat="1">
      <c r="A17" s="15">
        <v>800095</v>
      </c>
      <c r="B17" s="14">
        <v>124600</v>
      </c>
      <c r="C17" s="15" t="str">
        <f>LOOKUP(B17,'Account Codes'!A:B)</f>
        <v>Public Information &amp; Public Relations</v>
      </c>
      <c r="D17" s="15" t="s">
        <v>104</v>
      </c>
      <c r="E17" s="15" t="s">
        <v>90</v>
      </c>
      <c r="F17" s="15" t="s">
        <v>105</v>
      </c>
      <c r="G17" s="16"/>
      <c r="H17" s="30"/>
      <c r="I17" s="16">
        <v>400</v>
      </c>
      <c r="J17" s="16"/>
      <c r="K17" s="16"/>
    </row>
    <row r="18" spans="1:11" s="15" customFormat="1">
      <c r="A18" s="15">
        <v>800095</v>
      </c>
      <c r="B18" s="14">
        <v>124600</v>
      </c>
      <c r="C18" s="15" t="str">
        <f>LOOKUP(B18,'Account Codes'!A:B)</f>
        <v>Public Information &amp; Public Relations</v>
      </c>
      <c r="D18" s="15" t="s">
        <v>106</v>
      </c>
      <c r="E18" s="15" t="s">
        <v>90</v>
      </c>
      <c r="F18" s="15" t="s">
        <v>107</v>
      </c>
      <c r="G18" s="16"/>
      <c r="H18" s="30"/>
      <c r="I18" s="16">
        <v>500</v>
      </c>
      <c r="J18" s="16"/>
      <c r="K18" s="16"/>
    </row>
    <row r="19" spans="1:11" s="15" customFormat="1">
      <c r="A19" s="15">
        <v>800095</v>
      </c>
      <c r="B19" s="14">
        <v>124600</v>
      </c>
      <c r="C19" s="15" t="str">
        <f>LOOKUP(B19,'Account Codes'!A:B)</f>
        <v>Public Information &amp; Public Relations</v>
      </c>
      <c r="D19" s="15" t="s">
        <v>108</v>
      </c>
      <c r="E19" s="15" t="s">
        <v>90</v>
      </c>
      <c r="F19" s="15" t="s">
        <v>107</v>
      </c>
      <c r="G19" s="16"/>
      <c r="H19" s="30"/>
      <c r="I19" s="16">
        <v>600</v>
      </c>
      <c r="J19" s="16"/>
      <c r="K19" s="16"/>
    </row>
    <row r="20" spans="1:11" s="15" customFormat="1">
      <c r="A20" s="15">
        <v>800095</v>
      </c>
      <c r="B20" s="14">
        <v>124600</v>
      </c>
      <c r="C20" s="15" t="str">
        <f>LOOKUP(B20,'Account Codes'!A:B)</f>
        <v>Public Information &amp; Public Relations</v>
      </c>
      <c r="D20" s="15" t="s">
        <v>109</v>
      </c>
      <c r="E20" s="15" t="s">
        <v>90</v>
      </c>
      <c r="F20" s="15" t="s">
        <v>105</v>
      </c>
      <c r="G20" s="16"/>
      <c r="H20" s="30"/>
      <c r="I20" s="16">
        <v>600</v>
      </c>
      <c r="J20" s="16"/>
      <c r="K20" s="16"/>
    </row>
    <row r="21" spans="1:11" s="15" customFormat="1">
      <c r="A21" s="15">
        <v>800095</v>
      </c>
      <c r="B21" s="14">
        <v>124600</v>
      </c>
      <c r="C21" s="15" t="str">
        <f>LOOKUP(B21,'Account Codes'!A:B)</f>
        <v>Public Information &amp; Public Relations</v>
      </c>
      <c r="D21" s="15" t="s">
        <v>110</v>
      </c>
      <c r="E21" s="15" t="s">
        <v>90</v>
      </c>
      <c r="F21" s="15" t="s">
        <v>96</v>
      </c>
      <c r="G21" s="16"/>
      <c r="H21" s="30"/>
      <c r="I21" s="16">
        <v>600</v>
      </c>
      <c r="J21" s="16"/>
      <c r="K21" s="16"/>
    </row>
    <row r="22" spans="1:11" s="15" customFormat="1">
      <c r="A22" s="15">
        <v>800095</v>
      </c>
      <c r="B22" s="14">
        <v>124600</v>
      </c>
      <c r="C22" s="15" t="str">
        <f>LOOKUP(B22,'Account Codes'!A:B)</f>
        <v>Public Information &amp; Public Relations</v>
      </c>
      <c r="D22" s="15" t="s">
        <v>111</v>
      </c>
      <c r="E22" s="15" t="s">
        <v>90</v>
      </c>
      <c r="F22" s="15" t="s">
        <v>92</v>
      </c>
      <c r="G22" s="16"/>
      <c r="H22" s="30"/>
      <c r="I22" s="16">
        <v>500</v>
      </c>
      <c r="J22" s="16"/>
      <c r="K22" s="16"/>
    </row>
    <row r="23" spans="1:11" s="15" customFormat="1">
      <c r="A23" s="15">
        <v>800095</v>
      </c>
      <c r="B23" s="14">
        <v>124600</v>
      </c>
      <c r="C23" s="15" t="str">
        <f>LOOKUP(B23,'Account Codes'!A:B)</f>
        <v>Public Information &amp; Public Relations</v>
      </c>
      <c r="D23" s="15" t="s">
        <v>112</v>
      </c>
      <c r="E23" s="15" t="s">
        <v>90</v>
      </c>
      <c r="F23" s="15" t="s">
        <v>105</v>
      </c>
      <c r="G23" s="16"/>
      <c r="H23" s="30"/>
      <c r="I23" s="16">
        <v>200</v>
      </c>
      <c r="J23" s="16"/>
      <c r="K23" s="16"/>
    </row>
    <row r="24" spans="1:11" s="15" customFormat="1">
      <c r="A24" s="15">
        <v>800095</v>
      </c>
      <c r="B24" s="14">
        <v>124600</v>
      </c>
      <c r="C24" s="15" t="str">
        <f>LOOKUP(B24,'Account Codes'!A:B)</f>
        <v>Public Information &amp; Public Relations</v>
      </c>
      <c r="D24" s="15" t="s">
        <v>113</v>
      </c>
      <c r="E24" s="15" t="s">
        <v>90</v>
      </c>
      <c r="F24" s="15" t="s">
        <v>105</v>
      </c>
      <c r="G24" s="16"/>
      <c r="H24" s="30"/>
      <c r="I24" s="16">
        <v>4000</v>
      </c>
      <c r="J24" s="16"/>
      <c r="K24" s="16"/>
    </row>
    <row r="25" spans="1:11" s="15" customFormat="1">
      <c r="A25" s="15">
        <v>800095</v>
      </c>
      <c r="B25" s="14">
        <v>124600</v>
      </c>
      <c r="C25" s="15" t="str">
        <f>LOOKUP(B25,'Account Codes'!A:B)</f>
        <v>Public Information &amp; Public Relations</v>
      </c>
      <c r="D25" s="15" t="s">
        <v>114</v>
      </c>
      <c r="E25" s="15" t="s">
        <v>90</v>
      </c>
      <c r="F25" s="15" t="s">
        <v>87</v>
      </c>
      <c r="G25" s="16"/>
      <c r="H25" s="30"/>
      <c r="I25" s="16">
        <v>100</v>
      </c>
      <c r="J25" s="16"/>
      <c r="K25" s="16"/>
    </row>
    <row r="26" spans="1:11" s="18" customFormat="1" ht="16" thickBot="1">
      <c r="A26" s="15">
        <v>800095</v>
      </c>
      <c r="B26" s="17">
        <v>124600</v>
      </c>
      <c r="C26" s="18" t="str">
        <f>LOOKUP(B26,'Account Codes'!A:B)</f>
        <v>Public Information &amp; Public Relations</v>
      </c>
      <c r="D26" s="18" t="s">
        <v>115</v>
      </c>
      <c r="E26" s="18" t="s">
        <v>90</v>
      </c>
      <c r="F26" s="18" t="s">
        <v>116</v>
      </c>
      <c r="G26" s="19" t="e">
        <f>SUM(#REF!)</f>
        <v>#REF!</v>
      </c>
      <c r="H26" s="31"/>
      <c r="I26" s="19">
        <v>600</v>
      </c>
      <c r="J26" s="19">
        <f>SUM(I16:I26)</f>
        <v>8700</v>
      </c>
      <c r="K26" s="19"/>
    </row>
    <row r="27" spans="1:11" s="12" customFormat="1">
      <c r="A27" s="15">
        <v>800095</v>
      </c>
      <c r="B27" s="11">
        <v>126400</v>
      </c>
      <c r="C27" s="12" t="str">
        <f>LOOKUP(B27,'Account Codes'!A:B)</f>
        <v>Food &amp; Dietary Services</v>
      </c>
      <c r="D27" s="12" t="s">
        <v>117</v>
      </c>
      <c r="E27" s="12" t="s">
        <v>118</v>
      </c>
      <c r="F27" s="12" t="s">
        <v>105</v>
      </c>
      <c r="G27" s="13"/>
      <c r="H27" s="29"/>
      <c r="I27" s="13">
        <v>600</v>
      </c>
      <c r="J27" s="13"/>
      <c r="K27" s="13"/>
    </row>
    <row r="28" spans="1:11" s="15" customFormat="1">
      <c r="A28" s="15">
        <v>800095</v>
      </c>
      <c r="B28" s="14">
        <v>126400</v>
      </c>
      <c r="C28" s="15" t="str">
        <f>LOOKUP(B28,'Account Codes'!A:B)</f>
        <v>Food &amp; Dietary Services</v>
      </c>
      <c r="D28" s="15" t="s">
        <v>119</v>
      </c>
      <c r="E28" s="15" t="s">
        <v>121</v>
      </c>
      <c r="F28" s="15" t="s">
        <v>105</v>
      </c>
      <c r="G28" s="16"/>
      <c r="H28" s="30"/>
      <c r="I28" s="16">
        <v>2700</v>
      </c>
      <c r="J28" s="16"/>
      <c r="K28" s="16"/>
    </row>
    <row r="29" spans="1:11" s="15" customFormat="1">
      <c r="A29" s="15">
        <v>800095</v>
      </c>
      <c r="B29" s="14">
        <v>126400</v>
      </c>
      <c r="C29" s="15" t="str">
        <f>LOOKUP(B29,'Account Codes'!A:B)</f>
        <v>Food &amp; Dietary Services</v>
      </c>
      <c r="D29" s="15" t="s">
        <v>122</v>
      </c>
      <c r="E29" s="15" t="s">
        <v>124</v>
      </c>
      <c r="F29" s="15" t="s">
        <v>105</v>
      </c>
      <c r="G29" s="16"/>
      <c r="H29" s="30"/>
      <c r="I29" s="16">
        <v>2800</v>
      </c>
      <c r="J29" s="16"/>
      <c r="K29" s="16"/>
    </row>
    <row r="30" spans="1:11" s="15" customFormat="1">
      <c r="A30" s="15">
        <v>800095</v>
      </c>
      <c r="B30" s="14">
        <v>126400</v>
      </c>
      <c r="C30" s="15" t="str">
        <f>LOOKUP(B30,'Account Codes'!A:B)</f>
        <v>Food &amp; Dietary Services</v>
      </c>
      <c r="D30" s="15" t="s">
        <v>125</v>
      </c>
      <c r="E30" s="15" t="s">
        <v>127</v>
      </c>
      <c r="F30" s="15" t="s">
        <v>126</v>
      </c>
      <c r="G30" s="16"/>
      <c r="H30" s="30"/>
      <c r="I30" s="16">
        <v>200</v>
      </c>
      <c r="J30" s="16"/>
      <c r="K30" s="16"/>
    </row>
    <row r="31" spans="1:11" s="15" customFormat="1">
      <c r="A31" s="15">
        <v>800095</v>
      </c>
      <c r="B31" s="14">
        <v>126400</v>
      </c>
      <c r="C31" s="15" t="str">
        <f>LOOKUP(B31,'Account Codes'!A:B)</f>
        <v>Food &amp; Dietary Services</v>
      </c>
      <c r="D31" s="15" t="s">
        <v>128</v>
      </c>
      <c r="E31" s="15" t="s">
        <v>129</v>
      </c>
      <c r="F31" s="15" t="s">
        <v>99</v>
      </c>
      <c r="G31" s="16"/>
      <c r="H31" s="30"/>
      <c r="I31" s="16">
        <v>500</v>
      </c>
      <c r="J31" s="16"/>
      <c r="K31" s="16"/>
    </row>
    <row r="32" spans="1:11" s="15" customFormat="1">
      <c r="A32" s="15">
        <v>800095</v>
      </c>
      <c r="B32" s="14">
        <v>126400</v>
      </c>
      <c r="C32" s="15" t="str">
        <f>LOOKUP(B32,'Account Codes'!A:B)</f>
        <v>Food &amp; Dietary Services</v>
      </c>
      <c r="D32" s="15" t="s">
        <v>130</v>
      </c>
      <c r="E32" s="15" t="s">
        <v>127</v>
      </c>
      <c r="F32" s="15" t="s">
        <v>99</v>
      </c>
      <c r="G32" s="16"/>
      <c r="H32" s="30"/>
      <c r="I32" s="16">
        <v>1250</v>
      </c>
      <c r="J32" s="16"/>
      <c r="K32" s="16"/>
    </row>
    <row r="33" spans="1:11" s="15" customFormat="1">
      <c r="A33" s="15">
        <v>800095</v>
      </c>
      <c r="B33" s="14">
        <v>126400</v>
      </c>
      <c r="C33" s="15" t="str">
        <f>LOOKUP(B33,'Account Codes'!A:B)</f>
        <v>Food &amp; Dietary Services</v>
      </c>
      <c r="D33" s="15" t="s">
        <v>131</v>
      </c>
      <c r="E33" s="15" t="s">
        <v>127</v>
      </c>
      <c r="F33" s="15" t="s">
        <v>103</v>
      </c>
      <c r="G33" s="16"/>
      <c r="H33" s="30"/>
      <c r="I33" s="16">
        <v>200</v>
      </c>
      <c r="J33" s="16"/>
      <c r="K33" s="16"/>
    </row>
    <row r="34" spans="1:11" s="15" customFormat="1">
      <c r="A34" s="15">
        <v>800095</v>
      </c>
      <c r="B34" s="14">
        <v>126400</v>
      </c>
      <c r="C34" s="15" t="str">
        <f>LOOKUP(B34,'Account Codes'!A:B)</f>
        <v>Food &amp; Dietary Services</v>
      </c>
      <c r="D34" s="15" t="s">
        <v>132</v>
      </c>
      <c r="E34" s="15" t="s">
        <v>127</v>
      </c>
      <c r="F34" s="15" t="s">
        <v>133</v>
      </c>
      <c r="G34" s="16"/>
      <c r="H34" s="30"/>
      <c r="I34" s="16">
        <v>700</v>
      </c>
      <c r="J34" s="16"/>
      <c r="K34" s="16"/>
    </row>
    <row r="35" spans="1:11" s="15" customFormat="1">
      <c r="A35" s="15">
        <v>800095</v>
      </c>
      <c r="B35" s="14">
        <v>126400</v>
      </c>
      <c r="C35" s="15" t="str">
        <f>LOOKUP(B35,'Account Codes'!A:B)</f>
        <v>Food &amp; Dietary Services</v>
      </c>
      <c r="D35" s="15" t="s">
        <v>134</v>
      </c>
      <c r="E35" s="15" t="s">
        <v>127</v>
      </c>
      <c r="F35" s="15" t="s">
        <v>96</v>
      </c>
      <c r="G35" s="16"/>
      <c r="H35" s="30"/>
      <c r="I35" s="16">
        <v>300</v>
      </c>
      <c r="J35" s="16"/>
      <c r="K35" s="16"/>
    </row>
    <row r="36" spans="1:11" s="15" customFormat="1">
      <c r="A36" s="15">
        <v>800095</v>
      </c>
      <c r="B36" s="14">
        <v>126400</v>
      </c>
      <c r="C36" s="15" t="str">
        <f>LOOKUP(B36,'Account Codes'!A:B)</f>
        <v>Food &amp; Dietary Services</v>
      </c>
      <c r="D36" s="15" t="s">
        <v>135</v>
      </c>
      <c r="E36" s="15" t="s">
        <v>136</v>
      </c>
      <c r="F36" s="15" t="s">
        <v>92</v>
      </c>
      <c r="G36" s="16"/>
      <c r="H36" s="30"/>
      <c r="I36" s="16">
        <v>500</v>
      </c>
      <c r="J36" s="16"/>
      <c r="K36" s="16"/>
    </row>
    <row r="37" spans="1:11" s="15" customFormat="1">
      <c r="A37" s="15">
        <v>800095</v>
      </c>
      <c r="B37" s="14">
        <v>126400</v>
      </c>
      <c r="C37" s="15" t="str">
        <f>LOOKUP(B37,'Account Codes'!A:B)</f>
        <v>Food &amp; Dietary Services</v>
      </c>
      <c r="D37" s="15" t="s">
        <v>137</v>
      </c>
      <c r="E37" s="15" t="s">
        <v>127</v>
      </c>
      <c r="F37" s="15" t="s">
        <v>92</v>
      </c>
      <c r="G37" s="16"/>
      <c r="H37" s="30"/>
      <c r="I37" s="16">
        <v>400</v>
      </c>
      <c r="J37" s="16"/>
      <c r="K37" s="16"/>
    </row>
    <row r="38" spans="1:11" s="15" customFormat="1">
      <c r="A38" s="15">
        <v>800095</v>
      </c>
      <c r="B38" s="14">
        <v>126400</v>
      </c>
      <c r="C38" s="15" t="str">
        <f>LOOKUP(B38,'Account Codes'!A:B)</f>
        <v>Food &amp; Dietary Services</v>
      </c>
      <c r="D38" s="15" t="s">
        <v>138</v>
      </c>
      <c r="E38" s="15" t="s">
        <v>127</v>
      </c>
      <c r="F38" s="15" t="s">
        <v>99</v>
      </c>
      <c r="G38" s="16"/>
      <c r="H38" s="30"/>
      <c r="I38" s="16">
        <v>1000</v>
      </c>
      <c r="J38" s="16"/>
      <c r="K38" s="16"/>
    </row>
    <row r="39" spans="1:11" s="15" customFormat="1">
      <c r="A39" s="15">
        <v>800095</v>
      </c>
      <c r="B39" s="14">
        <v>126400</v>
      </c>
      <c r="C39" s="15" t="str">
        <f>LOOKUP(B39,'Account Codes'!A:B)</f>
        <v>Food &amp; Dietary Services</v>
      </c>
      <c r="D39" s="15" t="s">
        <v>139</v>
      </c>
      <c r="E39" s="15" t="s">
        <v>127</v>
      </c>
      <c r="F39" s="15" t="s">
        <v>103</v>
      </c>
      <c r="G39" s="16"/>
      <c r="H39" s="30"/>
      <c r="I39" s="16">
        <v>400</v>
      </c>
      <c r="J39" s="16"/>
      <c r="K39" s="16"/>
    </row>
    <row r="40" spans="1:11" s="15" customFormat="1">
      <c r="A40" s="15">
        <v>800095</v>
      </c>
      <c r="B40" s="14">
        <v>126401</v>
      </c>
      <c r="C40" s="15" t="str">
        <f>LOOKUP(B40,'Account Codes'!A:B)</f>
        <v>Food &amp; Dietary Services</v>
      </c>
      <c r="D40" s="15" t="s">
        <v>140</v>
      </c>
      <c r="E40" s="15" t="s">
        <v>141</v>
      </c>
      <c r="F40" s="15" t="s">
        <v>87</v>
      </c>
      <c r="G40" s="16"/>
      <c r="H40" s="30"/>
      <c r="I40" s="16">
        <v>400</v>
      </c>
      <c r="J40" s="16"/>
      <c r="K40" s="16"/>
    </row>
    <row r="41" spans="1:11" s="24" customFormat="1" ht="16" thickBot="1">
      <c r="A41" s="15">
        <v>800095</v>
      </c>
      <c r="B41" s="23">
        <v>126400</v>
      </c>
      <c r="C41" s="24" t="str">
        <f>LOOKUP(B41,'Account Codes'!A:B)</f>
        <v>Food &amp; Dietary Services</v>
      </c>
      <c r="D41" s="24" t="s">
        <v>142</v>
      </c>
      <c r="E41" s="24" t="s">
        <v>143</v>
      </c>
      <c r="F41" s="24" t="s">
        <v>105</v>
      </c>
      <c r="G41" s="25" t="e">
        <f>SUM(#REF!)</f>
        <v>#REF!</v>
      </c>
      <c r="H41" s="33" t="e">
        <f>SUM(G2:G41)</f>
        <v>#REF!</v>
      </c>
      <c r="I41" s="25">
        <v>1500</v>
      </c>
      <c r="J41" s="25">
        <f>SUM(I27:I41)</f>
        <v>13450</v>
      </c>
      <c r="K41" s="25">
        <f>SUM(J2:J41)</f>
        <v>30492</v>
      </c>
    </row>
    <row r="42" spans="1:11" s="15" customFormat="1" ht="16" thickTop="1">
      <c r="A42" s="15">
        <v>800095</v>
      </c>
      <c r="B42" s="14">
        <v>131100</v>
      </c>
      <c r="C42" s="15" t="str">
        <f>LOOKUP(B42,'Account Codes'!A:B)</f>
        <v>Apparel supplies</v>
      </c>
      <c r="D42" s="15" t="s">
        <v>144</v>
      </c>
      <c r="E42" s="15" t="s">
        <v>145</v>
      </c>
      <c r="F42" s="15" t="s">
        <v>105</v>
      </c>
      <c r="G42" s="16"/>
      <c r="H42" s="30"/>
      <c r="I42" s="16">
        <v>6820</v>
      </c>
      <c r="J42" s="16"/>
      <c r="K42" s="16"/>
    </row>
    <row r="43" spans="1:11" s="15" customFormat="1">
      <c r="A43" s="15">
        <v>800095</v>
      </c>
      <c r="B43" s="14">
        <v>131100</v>
      </c>
      <c r="C43" s="15" t="str">
        <f>LOOKUP(B43,'Account Codes'!A:B)</f>
        <v>Apparel supplies</v>
      </c>
      <c r="D43" s="15" t="s">
        <v>146</v>
      </c>
      <c r="E43" s="15" t="s">
        <v>147</v>
      </c>
      <c r="F43" s="15" t="s">
        <v>105</v>
      </c>
      <c r="G43" s="16"/>
      <c r="H43" s="30"/>
      <c r="I43" s="16">
        <v>1000</v>
      </c>
      <c r="J43" s="16"/>
      <c r="K43" s="16"/>
    </row>
    <row r="44" spans="1:11" s="15" customFormat="1">
      <c r="A44" s="15">
        <v>800095</v>
      </c>
      <c r="B44" s="14">
        <v>131100</v>
      </c>
      <c r="C44" s="15" t="str">
        <f>LOOKUP(B44,'Account Codes'!A:B)</f>
        <v>Apparel supplies</v>
      </c>
      <c r="D44" s="15" t="s">
        <v>133</v>
      </c>
      <c r="E44" s="15" t="s">
        <v>148</v>
      </c>
      <c r="F44" s="15" t="s">
        <v>133</v>
      </c>
      <c r="G44" s="16"/>
      <c r="H44" s="30"/>
      <c r="I44" s="16">
        <v>2200</v>
      </c>
      <c r="J44" s="16"/>
      <c r="K44" s="16"/>
    </row>
    <row r="45" spans="1:11" s="15" customFormat="1">
      <c r="A45" s="15">
        <v>800095</v>
      </c>
      <c r="B45" s="14">
        <v>131100</v>
      </c>
      <c r="C45" s="15" t="str">
        <f>LOOKUP(B45,'Account Codes'!A:B)</f>
        <v>Apparel supplies</v>
      </c>
      <c r="D45" s="15" t="s">
        <v>151</v>
      </c>
      <c r="E45" s="15" t="s">
        <v>147</v>
      </c>
      <c r="F45" s="15" t="s">
        <v>152</v>
      </c>
      <c r="G45" s="16"/>
      <c r="H45" s="30"/>
      <c r="I45" s="16">
        <v>800</v>
      </c>
      <c r="J45" s="16"/>
      <c r="K45" s="16"/>
    </row>
    <row r="46" spans="1:11" s="15" customFormat="1">
      <c r="A46" s="15">
        <v>800095</v>
      </c>
      <c r="B46" s="14">
        <v>131100</v>
      </c>
      <c r="C46" s="15" t="str">
        <f>LOOKUP(B46,'Account Codes'!A:B)</f>
        <v>Apparel supplies</v>
      </c>
      <c r="D46" s="15" t="s">
        <v>153</v>
      </c>
      <c r="E46" s="15" t="s">
        <v>154</v>
      </c>
      <c r="F46" s="15" t="s">
        <v>152</v>
      </c>
      <c r="G46" s="16"/>
      <c r="H46" s="30"/>
      <c r="I46" s="16">
        <v>450</v>
      </c>
      <c r="J46" s="16"/>
      <c r="K46" s="16"/>
    </row>
    <row r="47" spans="1:11" s="18" customFormat="1" ht="16" thickBot="1">
      <c r="A47" s="15">
        <v>800095</v>
      </c>
      <c r="B47" s="17">
        <v>131100</v>
      </c>
      <c r="C47" s="18" t="str">
        <f>LOOKUP(B47,'Account Codes'!A:B)</f>
        <v>Apparel supplies</v>
      </c>
      <c r="D47" s="18" t="s">
        <v>155</v>
      </c>
      <c r="E47" s="18" t="s">
        <v>156</v>
      </c>
      <c r="F47" s="18" t="s">
        <v>152</v>
      </c>
      <c r="G47" s="19" t="e">
        <f>SUM(#REF!)</f>
        <v>#REF!</v>
      </c>
      <c r="H47" s="31"/>
      <c r="I47" s="19">
        <v>558</v>
      </c>
      <c r="J47" s="19">
        <f>SUM(I42:I47)</f>
        <v>11828</v>
      </c>
      <c r="K47" s="19"/>
    </row>
    <row r="48" spans="1:11" s="12" customFormat="1">
      <c r="A48" s="15">
        <v>800095</v>
      </c>
      <c r="B48" s="11">
        <v>131200</v>
      </c>
      <c r="C48" s="12" t="str">
        <f>LOOKUP(B48,'Account Codes'!A:B)</f>
        <v>Office Supplies</v>
      </c>
      <c r="D48" s="12" t="s">
        <v>157</v>
      </c>
      <c r="E48" s="12" t="s">
        <v>158</v>
      </c>
      <c r="F48" s="12" t="s">
        <v>77</v>
      </c>
      <c r="G48" s="13"/>
      <c r="H48" s="29"/>
      <c r="I48" s="13">
        <v>300</v>
      </c>
      <c r="J48" s="13"/>
      <c r="K48" s="13"/>
    </row>
    <row r="49" spans="1:11" s="15" customFormat="1">
      <c r="A49" s="15">
        <v>800095</v>
      </c>
      <c r="B49" s="14">
        <v>131200</v>
      </c>
      <c r="C49" s="15" t="str">
        <f>LOOKUP(B49,'Account Codes'!A:B)</f>
        <v>Office Supplies</v>
      </c>
      <c r="D49" s="15" t="s">
        <v>159</v>
      </c>
      <c r="E49" s="15" t="s">
        <v>160</v>
      </c>
      <c r="F49" s="15" t="s">
        <v>77</v>
      </c>
      <c r="G49" s="16"/>
      <c r="H49" s="30"/>
      <c r="I49" s="16">
        <v>150</v>
      </c>
      <c r="J49" s="16"/>
      <c r="K49" s="16"/>
    </row>
    <row r="50" spans="1:11" s="24" customFormat="1" ht="16" thickBot="1">
      <c r="A50" s="15">
        <v>800095</v>
      </c>
      <c r="B50" s="23">
        <v>131200</v>
      </c>
      <c r="C50" s="24" t="str">
        <f>LOOKUP(B50,'Account Codes'!A:B)</f>
        <v>Office Supplies</v>
      </c>
      <c r="D50" s="24" t="s">
        <v>161</v>
      </c>
      <c r="E50" s="24" t="s">
        <v>160</v>
      </c>
      <c r="F50" s="24" t="s">
        <v>77</v>
      </c>
      <c r="G50" s="25" t="e">
        <f>SUM(#REF!)</f>
        <v>#REF!</v>
      </c>
      <c r="H50" s="33" t="e">
        <f>SUM(G42:G50)</f>
        <v>#REF!</v>
      </c>
      <c r="I50" s="25">
        <v>150</v>
      </c>
      <c r="J50" s="25">
        <f>SUM(I48:I50)</f>
        <v>600</v>
      </c>
      <c r="K50" s="25">
        <f>SUM(J42:J50)</f>
        <v>12428</v>
      </c>
    </row>
    <row r="51" spans="1:11" s="15" customFormat="1" ht="16" thickTop="1">
      <c r="A51" s="15">
        <v>800095</v>
      </c>
      <c r="B51" s="14">
        <v>141300</v>
      </c>
      <c r="C51" s="15" t="str">
        <f>LOOKUP(B51,'Account Codes'!A:B)</f>
        <v>Premiums</v>
      </c>
      <c r="D51" s="15" t="s">
        <v>162</v>
      </c>
      <c r="E51" s="15" t="s">
        <v>163</v>
      </c>
      <c r="F51" s="15" t="s">
        <v>105</v>
      </c>
      <c r="G51" s="16"/>
      <c r="H51" s="30"/>
      <c r="I51" s="16">
        <v>64</v>
      </c>
      <c r="J51" s="16"/>
      <c r="K51" s="16"/>
    </row>
    <row r="52" spans="1:11" s="15" customFormat="1">
      <c r="A52" s="15">
        <v>800095</v>
      </c>
      <c r="B52" s="14">
        <v>141300</v>
      </c>
      <c r="C52" s="15" t="str">
        <f>LOOKUP(B52,'Account Codes'!A:B)</f>
        <v>Premiums</v>
      </c>
      <c r="D52" s="15" t="s">
        <v>164</v>
      </c>
      <c r="E52" s="15" t="s">
        <v>165</v>
      </c>
      <c r="F52" s="15" t="s">
        <v>152</v>
      </c>
      <c r="G52" s="16"/>
      <c r="H52" s="30"/>
      <c r="I52" s="16">
        <v>320</v>
      </c>
      <c r="J52" s="16"/>
      <c r="K52" s="16"/>
    </row>
    <row r="53" spans="1:11" s="15" customFormat="1">
      <c r="A53" s="15">
        <v>800095</v>
      </c>
      <c r="B53" s="14">
        <v>141300</v>
      </c>
      <c r="C53" s="15" t="str">
        <f>LOOKUP(B53,'Account Codes'!A:B)</f>
        <v>Premiums</v>
      </c>
      <c r="D53" s="15" t="s">
        <v>166</v>
      </c>
      <c r="E53" s="15" t="s">
        <v>167</v>
      </c>
      <c r="F53" s="15" t="s">
        <v>152</v>
      </c>
      <c r="G53" s="16"/>
      <c r="H53" s="30"/>
      <c r="I53" s="16">
        <v>32</v>
      </c>
      <c r="J53" s="16"/>
      <c r="K53" s="16"/>
    </row>
    <row r="54" spans="1:11" s="15" customFormat="1">
      <c r="A54" s="15">
        <v>800095</v>
      </c>
      <c r="B54" s="14">
        <v>141300</v>
      </c>
      <c r="C54" s="15" t="str">
        <f>LOOKUP(B54,'Account Codes'!A:B)</f>
        <v>Premiums</v>
      </c>
      <c r="D54" s="15" t="s">
        <v>168</v>
      </c>
      <c r="E54" s="15" t="s">
        <v>167</v>
      </c>
      <c r="F54" s="15" t="s">
        <v>152</v>
      </c>
      <c r="G54" s="16"/>
      <c r="H54" s="30"/>
      <c r="I54" s="16">
        <v>32</v>
      </c>
      <c r="J54" s="16"/>
      <c r="K54" s="16"/>
    </row>
    <row r="55" spans="1:11" s="15" customFormat="1">
      <c r="A55" s="15">
        <v>800095</v>
      </c>
      <c r="B55" s="14">
        <v>141300</v>
      </c>
      <c r="C55" s="15" t="str">
        <f>LOOKUP(B55,'Account Codes'!A:B)</f>
        <v>Premiums</v>
      </c>
      <c r="D55" s="15" t="s">
        <v>169</v>
      </c>
      <c r="E55" s="15" t="s">
        <v>167</v>
      </c>
      <c r="F55" s="15" t="s">
        <v>152</v>
      </c>
      <c r="G55" s="16"/>
      <c r="H55" s="30"/>
      <c r="I55" s="16">
        <v>32</v>
      </c>
      <c r="J55" s="16"/>
      <c r="K55" s="16"/>
    </row>
    <row r="56" spans="1:11" s="15" customFormat="1">
      <c r="A56" s="15">
        <v>800095</v>
      </c>
      <c r="B56" s="14">
        <v>141300</v>
      </c>
      <c r="C56" s="15" t="str">
        <f>LOOKUP(B56,'Account Codes'!A:B)</f>
        <v>Premiums</v>
      </c>
      <c r="D56" s="15" t="s">
        <v>170</v>
      </c>
      <c r="E56" s="15" t="s">
        <v>167</v>
      </c>
      <c r="F56" s="15" t="s">
        <v>152</v>
      </c>
      <c r="G56" s="16"/>
      <c r="H56" s="30"/>
      <c r="I56" s="16">
        <v>32</v>
      </c>
      <c r="J56" s="16"/>
      <c r="K56" s="16"/>
    </row>
    <row r="57" spans="1:11" s="18" customFormat="1" ht="16" thickBot="1">
      <c r="A57" s="15">
        <v>800095</v>
      </c>
      <c r="B57" s="17">
        <v>141300</v>
      </c>
      <c r="C57" s="18" t="str">
        <f>LOOKUP(B57,'Account Codes'!A:B)</f>
        <v>Premiums</v>
      </c>
      <c r="D57" s="18" t="s">
        <v>171</v>
      </c>
      <c r="E57" s="18" t="s">
        <v>167</v>
      </c>
      <c r="F57" s="18" t="s">
        <v>152</v>
      </c>
      <c r="G57" s="19" t="e">
        <f>SUM(#REF!)</f>
        <v>#REF!</v>
      </c>
      <c r="H57" s="31"/>
      <c r="I57" s="19">
        <v>65</v>
      </c>
      <c r="J57" s="19">
        <f>SUM(I51:I57)</f>
        <v>577</v>
      </c>
      <c r="K57" s="19"/>
    </row>
    <row r="58" spans="1:11" s="12" customFormat="1">
      <c r="A58" s="15">
        <v>800095</v>
      </c>
      <c r="B58" s="11">
        <v>119900</v>
      </c>
      <c r="C58" s="12" t="str">
        <f>LOOKUP(B58,'Account Codes'!A:B)</f>
        <v>Stipends</v>
      </c>
      <c r="D58" s="12" t="s">
        <v>172</v>
      </c>
      <c r="E58" s="12" t="s">
        <v>174</v>
      </c>
      <c r="F58" s="12" t="s">
        <v>173</v>
      </c>
      <c r="G58" s="13"/>
      <c r="H58" s="29"/>
      <c r="I58" s="13">
        <v>625</v>
      </c>
      <c r="J58" s="13"/>
      <c r="K58" s="13"/>
    </row>
    <row r="59" spans="1:11" s="15" customFormat="1">
      <c r="A59" s="15">
        <v>800095</v>
      </c>
      <c r="B59" s="14">
        <v>119900</v>
      </c>
      <c r="C59" s="15" t="str">
        <f>LOOKUP(B59,'Account Codes'!A:B)</f>
        <v>Stipends</v>
      </c>
      <c r="D59" s="15" t="s">
        <v>175</v>
      </c>
      <c r="E59" s="15" t="s">
        <v>174</v>
      </c>
      <c r="F59" s="15" t="s">
        <v>173</v>
      </c>
      <c r="G59" s="16"/>
      <c r="H59" s="30"/>
      <c r="I59" s="16">
        <v>625</v>
      </c>
      <c r="J59" s="16"/>
      <c r="K59" s="16"/>
    </row>
    <row r="60" spans="1:11" s="15" customFormat="1">
      <c r="A60" s="15">
        <v>800095</v>
      </c>
      <c r="B60" s="14">
        <v>119900</v>
      </c>
      <c r="C60" s="15" t="str">
        <f>LOOKUP(B60,'Account Codes'!A:B)</f>
        <v>Stipends</v>
      </c>
      <c r="D60" s="15" t="s">
        <v>176</v>
      </c>
      <c r="E60" s="15" t="s">
        <v>174</v>
      </c>
      <c r="F60" s="15" t="s">
        <v>173</v>
      </c>
      <c r="G60" s="16"/>
      <c r="H60" s="30"/>
      <c r="I60" s="16">
        <v>625</v>
      </c>
      <c r="J60" s="16"/>
      <c r="K60" s="16"/>
    </row>
    <row r="61" spans="1:11" s="15" customFormat="1">
      <c r="A61" s="15">
        <v>800095</v>
      </c>
      <c r="B61" s="14">
        <v>119900</v>
      </c>
      <c r="C61" s="15" t="str">
        <f>LOOKUP(B61,'Account Codes'!A:B)</f>
        <v>Stipends</v>
      </c>
      <c r="D61" s="15" t="s">
        <v>177</v>
      </c>
      <c r="E61" s="15" t="s">
        <v>174</v>
      </c>
      <c r="F61" s="15" t="s">
        <v>173</v>
      </c>
      <c r="G61" s="16"/>
      <c r="H61" s="30"/>
      <c r="I61" s="16">
        <v>625</v>
      </c>
      <c r="J61" s="16"/>
      <c r="K61" s="16"/>
    </row>
    <row r="62" spans="1:11" s="15" customFormat="1">
      <c r="A62" s="15">
        <v>800095</v>
      </c>
      <c r="B62" s="14">
        <v>119900</v>
      </c>
      <c r="C62" s="15" t="str">
        <f>LOOKUP(B62,'Account Codes'!A:B)</f>
        <v>Stipends</v>
      </c>
      <c r="D62" s="15" t="s">
        <v>178</v>
      </c>
      <c r="E62" s="15" t="s">
        <v>174</v>
      </c>
      <c r="F62" s="15" t="s">
        <v>173</v>
      </c>
      <c r="G62" s="16"/>
      <c r="H62" s="30"/>
      <c r="I62" s="16">
        <v>625</v>
      </c>
      <c r="J62" s="16"/>
      <c r="K62" s="16"/>
    </row>
    <row r="63" spans="1:11" s="15" customFormat="1">
      <c r="A63" s="15">
        <v>800095</v>
      </c>
      <c r="B63" s="14">
        <v>119900</v>
      </c>
      <c r="C63" s="15" t="str">
        <f>LOOKUP(B63,'Account Codes'!A:B)</f>
        <v>Stipends</v>
      </c>
      <c r="D63" s="15" t="s">
        <v>179</v>
      </c>
      <c r="E63" s="15" t="s">
        <v>174</v>
      </c>
      <c r="F63" s="15" t="s">
        <v>173</v>
      </c>
      <c r="G63" s="16"/>
      <c r="H63" s="30"/>
      <c r="I63" s="16">
        <v>625</v>
      </c>
      <c r="J63" s="16"/>
      <c r="K63" s="16"/>
    </row>
    <row r="64" spans="1:11" s="15" customFormat="1">
      <c r="A64" s="15">
        <v>800095</v>
      </c>
      <c r="B64" s="14">
        <v>119900</v>
      </c>
      <c r="C64" s="15" t="str">
        <f>LOOKUP(B64,'Account Codes'!A:B)</f>
        <v>Stipends</v>
      </c>
      <c r="D64" s="15" t="s">
        <v>180</v>
      </c>
      <c r="E64" s="15" t="s">
        <v>174</v>
      </c>
      <c r="F64" s="15" t="s">
        <v>173</v>
      </c>
      <c r="G64" s="16"/>
      <c r="H64" s="30"/>
      <c r="I64" s="16">
        <v>625</v>
      </c>
      <c r="J64" s="16"/>
      <c r="K64" s="16"/>
    </row>
    <row r="65" spans="1:11" s="15" customFormat="1">
      <c r="A65" s="15">
        <v>800095</v>
      </c>
      <c r="B65" s="14">
        <v>119900</v>
      </c>
      <c r="C65" s="15" t="str">
        <f>LOOKUP(B65,'Account Codes'!A:B)</f>
        <v>Stipends</v>
      </c>
      <c r="D65" s="15" t="s">
        <v>181</v>
      </c>
      <c r="E65" s="15" t="s">
        <v>174</v>
      </c>
      <c r="F65" s="15" t="s">
        <v>173</v>
      </c>
      <c r="G65" s="16"/>
      <c r="H65" s="30"/>
      <c r="I65" s="16">
        <v>625</v>
      </c>
      <c r="J65" s="16"/>
      <c r="K65" s="16"/>
    </row>
    <row r="66" spans="1:11" s="15" customFormat="1">
      <c r="A66" s="15">
        <v>800095</v>
      </c>
      <c r="B66" s="14">
        <v>119900</v>
      </c>
      <c r="C66" s="15" t="str">
        <f>LOOKUP(B66,'Account Codes'!A:B)</f>
        <v>Stipends</v>
      </c>
      <c r="D66" s="15" t="s">
        <v>182</v>
      </c>
      <c r="E66" s="15" t="s">
        <v>174</v>
      </c>
      <c r="F66" s="15" t="s">
        <v>173</v>
      </c>
      <c r="G66" s="16"/>
      <c r="H66" s="30"/>
      <c r="I66" s="16">
        <v>600</v>
      </c>
      <c r="J66" s="16"/>
      <c r="K66" s="16"/>
    </row>
    <row r="67" spans="1:11" s="15" customFormat="1">
      <c r="A67" s="15">
        <v>800095</v>
      </c>
      <c r="B67" s="14">
        <v>119900</v>
      </c>
      <c r="C67" s="15" t="str">
        <f>LOOKUP(B67,'Account Codes'!A:B)</f>
        <v>Stipends</v>
      </c>
      <c r="D67" s="15" t="s">
        <v>183</v>
      </c>
      <c r="E67" s="15" t="s">
        <v>174</v>
      </c>
      <c r="F67" s="15" t="s">
        <v>173</v>
      </c>
      <c r="G67" s="16"/>
      <c r="H67" s="30"/>
      <c r="I67" s="16">
        <v>600</v>
      </c>
      <c r="J67" s="16"/>
      <c r="K67" s="16"/>
    </row>
    <row r="68" spans="1:11" s="15" customFormat="1">
      <c r="A68" s="15">
        <v>800095</v>
      </c>
      <c r="B68" s="14">
        <v>119900</v>
      </c>
      <c r="C68" s="15" t="str">
        <f>LOOKUP(B68,'Account Codes'!A:B)</f>
        <v>Stipends</v>
      </c>
      <c r="D68" s="15" t="s">
        <v>182</v>
      </c>
      <c r="E68" s="15" t="s">
        <v>174</v>
      </c>
      <c r="F68" s="15" t="s">
        <v>173</v>
      </c>
      <c r="G68" s="16"/>
      <c r="H68" s="30"/>
      <c r="I68" s="16">
        <v>600</v>
      </c>
      <c r="J68" s="16"/>
      <c r="K68" s="16"/>
    </row>
    <row r="69" spans="1:11" s="15" customFormat="1">
      <c r="A69" s="15">
        <v>800095</v>
      </c>
      <c r="B69" s="14">
        <v>119900</v>
      </c>
      <c r="C69" s="15" t="str">
        <f>LOOKUP(B69,'Account Codes'!A:B)</f>
        <v>Stipends</v>
      </c>
      <c r="D69" s="15" t="s">
        <v>183</v>
      </c>
      <c r="E69" s="15" t="s">
        <v>174</v>
      </c>
      <c r="F69" s="15" t="s">
        <v>173</v>
      </c>
      <c r="G69" s="16"/>
      <c r="H69" s="30"/>
      <c r="I69" s="16">
        <v>600</v>
      </c>
      <c r="J69" s="16"/>
      <c r="K69" s="16"/>
    </row>
    <row r="70" spans="1:11" s="15" customFormat="1">
      <c r="A70" s="15">
        <v>800095</v>
      </c>
      <c r="B70" s="14">
        <v>119900</v>
      </c>
      <c r="C70" s="15" t="str">
        <f>LOOKUP(B70,'Account Codes'!A:B)</f>
        <v>Stipends</v>
      </c>
      <c r="D70" s="15" t="s">
        <v>184</v>
      </c>
      <c r="E70" s="15" t="s">
        <v>174</v>
      </c>
      <c r="F70" s="15" t="s">
        <v>173</v>
      </c>
      <c r="G70" s="16"/>
      <c r="H70" s="30"/>
      <c r="I70" s="16">
        <v>100</v>
      </c>
      <c r="J70" s="16"/>
      <c r="K70" s="16"/>
    </row>
    <row r="71" spans="1:11" s="15" customFormat="1">
      <c r="A71" s="15">
        <v>800095</v>
      </c>
      <c r="B71" s="14">
        <v>119900</v>
      </c>
      <c r="C71" s="15" t="str">
        <f>LOOKUP(B71,'Account Codes'!A:B)</f>
        <v>Stipends</v>
      </c>
      <c r="D71" s="15" t="s">
        <v>185</v>
      </c>
      <c r="E71" s="15" t="s">
        <v>174</v>
      </c>
      <c r="F71" s="15" t="s">
        <v>173</v>
      </c>
      <c r="G71" s="16"/>
      <c r="H71" s="30"/>
      <c r="I71" s="16">
        <v>100</v>
      </c>
      <c r="J71" s="16"/>
      <c r="K71" s="16"/>
    </row>
    <row r="72" spans="1:11" s="15" customFormat="1">
      <c r="A72" s="15">
        <v>800095</v>
      </c>
      <c r="B72" s="14">
        <v>119900</v>
      </c>
      <c r="C72" s="15" t="str">
        <f>LOOKUP(B72,'Account Codes'!A:B)</f>
        <v>Stipends</v>
      </c>
      <c r="D72" s="15" t="s">
        <v>186</v>
      </c>
      <c r="E72" s="15" t="s">
        <v>174</v>
      </c>
      <c r="F72" s="15" t="s">
        <v>173</v>
      </c>
      <c r="G72" s="16"/>
      <c r="H72" s="30"/>
      <c r="I72" s="16">
        <v>165</v>
      </c>
      <c r="J72" s="16"/>
      <c r="K72" s="16"/>
    </row>
    <row r="73" spans="1:11" s="15" customFormat="1">
      <c r="A73" s="15">
        <v>800095</v>
      </c>
      <c r="B73" s="14">
        <v>119900</v>
      </c>
      <c r="C73" s="15" t="str">
        <f>LOOKUP(B73,'Account Codes'!A:B)</f>
        <v>Stipends</v>
      </c>
      <c r="D73" s="15" t="s">
        <v>187</v>
      </c>
      <c r="E73" s="15" t="s">
        <v>174</v>
      </c>
      <c r="F73" s="15" t="s">
        <v>173</v>
      </c>
      <c r="G73" s="16"/>
      <c r="H73" s="30"/>
      <c r="I73" s="16">
        <v>165</v>
      </c>
      <c r="J73" s="16"/>
      <c r="K73" s="16"/>
    </row>
    <row r="74" spans="1:11" s="15" customFormat="1">
      <c r="A74" s="15">
        <v>800095</v>
      </c>
      <c r="B74" s="14">
        <v>119900</v>
      </c>
      <c r="C74" s="15" t="str">
        <f>LOOKUP(B74,'Account Codes'!A:B)</f>
        <v>Stipends</v>
      </c>
      <c r="D74" s="15" t="s">
        <v>188</v>
      </c>
      <c r="E74" s="15" t="s">
        <v>174</v>
      </c>
      <c r="F74" s="15" t="s">
        <v>173</v>
      </c>
      <c r="G74" s="16"/>
      <c r="H74" s="30"/>
      <c r="I74" s="16">
        <v>100</v>
      </c>
      <c r="J74" s="16"/>
      <c r="K74" s="16"/>
    </row>
    <row r="75" spans="1:11" s="15" customFormat="1">
      <c r="A75" s="15">
        <v>800095</v>
      </c>
      <c r="B75" s="14">
        <v>119900</v>
      </c>
      <c r="C75" s="15" t="str">
        <f>LOOKUP(B75,'Account Codes'!A:B)</f>
        <v>Stipends</v>
      </c>
      <c r="D75" s="15" t="s">
        <v>189</v>
      </c>
      <c r="E75" s="15" t="s">
        <v>174</v>
      </c>
      <c r="F75" s="15" t="s">
        <v>173</v>
      </c>
      <c r="G75" s="16"/>
      <c r="H75" s="30"/>
      <c r="I75" s="16">
        <v>100</v>
      </c>
      <c r="J75" s="16"/>
      <c r="K75" s="16"/>
    </row>
    <row r="76" spans="1:11" s="15" customFormat="1">
      <c r="A76" s="15">
        <v>800095</v>
      </c>
      <c r="B76" s="14">
        <v>119901</v>
      </c>
      <c r="C76" s="15" t="str">
        <f>LOOKUP(B76,'Account Codes'!A:B)</f>
        <v>Stipends</v>
      </c>
      <c r="D76" s="15" t="s">
        <v>190</v>
      </c>
      <c r="E76" s="15" t="s">
        <v>174</v>
      </c>
      <c r="F76" s="15" t="s">
        <v>173</v>
      </c>
      <c r="G76" s="16"/>
      <c r="H76" s="30"/>
      <c r="I76" s="16">
        <v>150</v>
      </c>
      <c r="J76" s="16"/>
      <c r="K76" s="16"/>
    </row>
    <row r="77" spans="1:11" s="15" customFormat="1">
      <c r="A77" s="15">
        <v>800095</v>
      </c>
      <c r="B77" s="14">
        <v>119902</v>
      </c>
      <c r="C77" s="15" t="str">
        <f>LOOKUP(B77,'Account Codes'!A:B)</f>
        <v>Stipends</v>
      </c>
      <c r="D77" s="15" t="s">
        <v>191</v>
      </c>
      <c r="E77" s="15" t="s">
        <v>174</v>
      </c>
      <c r="F77" s="15" t="s">
        <v>173</v>
      </c>
      <c r="G77" s="16"/>
      <c r="H77" s="30"/>
      <c r="I77" s="16">
        <v>150</v>
      </c>
      <c r="J77" s="16"/>
      <c r="K77" s="16"/>
    </row>
    <row r="78" spans="1:11" s="15" customFormat="1">
      <c r="A78" s="15">
        <v>800095</v>
      </c>
      <c r="B78" s="14">
        <v>119903</v>
      </c>
      <c r="C78" s="15" t="str">
        <f>LOOKUP(B78,'Account Codes'!A:B)</f>
        <v>Stipends</v>
      </c>
      <c r="D78" s="15" t="s">
        <v>192</v>
      </c>
      <c r="E78" s="15" t="s">
        <v>174</v>
      </c>
      <c r="F78" s="15" t="s">
        <v>173</v>
      </c>
      <c r="G78" s="16"/>
      <c r="H78" s="30"/>
      <c r="I78" s="16">
        <v>150</v>
      </c>
      <c r="J78" s="16"/>
      <c r="K78" s="16"/>
    </row>
    <row r="79" spans="1:11" s="15" customFormat="1">
      <c r="A79" s="15">
        <v>800095</v>
      </c>
      <c r="B79" s="14">
        <v>119904</v>
      </c>
      <c r="C79" s="15" t="str">
        <f>LOOKUP(B79,'Account Codes'!A:B)</f>
        <v>Stipends</v>
      </c>
      <c r="D79" s="15" t="s">
        <v>193</v>
      </c>
      <c r="E79" s="15" t="s">
        <v>174</v>
      </c>
      <c r="F79" s="15" t="s">
        <v>173</v>
      </c>
      <c r="G79" s="16"/>
      <c r="H79" s="30"/>
      <c r="I79" s="16">
        <v>150</v>
      </c>
      <c r="J79" s="16"/>
      <c r="K79" s="16"/>
    </row>
    <row r="80" spans="1:11" s="15" customFormat="1">
      <c r="A80" s="15">
        <v>800095</v>
      </c>
      <c r="B80" s="14">
        <v>119905</v>
      </c>
      <c r="C80" s="15" t="str">
        <f>LOOKUP(B80,'Account Codes'!A:B)</f>
        <v>Stipends</v>
      </c>
      <c r="D80" s="15" t="s">
        <v>194</v>
      </c>
      <c r="E80" s="15" t="s">
        <v>174</v>
      </c>
      <c r="F80" s="15" t="s">
        <v>173</v>
      </c>
      <c r="G80" s="16"/>
      <c r="H80" s="30"/>
      <c r="I80" s="16">
        <v>150</v>
      </c>
      <c r="J80" s="16"/>
      <c r="K80" s="16"/>
    </row>
    <row r="81" spans="1:11" s="15" customFormat="1">
      <c r="A81" s="15">
        <v>800095</v>
      </c>
      <c r="B81" s="14">
        <v>119906</v>
      </c>
      <c r="C81" s="15" t="str">
        <f>LOOKUP(B81,'Account Codes'!A:B)</f>
        <v>Stipends</v>
      </c>
      <c r="D81" s="15" t="s">
        <v>195</v>
      </c>
      <c r="E81" s="15" t="s">
        <v>174</v>
      </c>
      <c r="F81" s="15" t="s">
        <v>173</v>
      </c>
      <c r="G81" s="16"/>
      <c r="H81" s="30"/>
      <c r="I81" s="16">
        <v>150</v>
      </c>
      <c r="J81" s="16"/>
      <c r="K81" s="16"/>
    </row>
    <row r="82" spans="1:11" s="15" customFormat="1">
      <c r="A82" s="15">
        <v>800095</v>
      </c>
      <c r="B82" s="14">
        <v>119907</v>
      </c>
      <c r="C82" s="15" t="str">
        <f>LOOKUP(B82,'Account Codes'!A:B)</f>
        <v>Stipends</v>
      </c>
      <c r="D82" s="15" t="s">
        <v>196</v>
      </c>
      <c r="E82" s="15" t="s">
        <v>174</v>
      </c>
      <c r="F82" s="15" t="s">
        <v>173</v>
      </c>
      <c r="G82" s="16"/>
      <c r="H82" s="30"/>
      <c r="I82" s="16">
        <v>150</v>
      </c>
      <c r="J82" s="16"/>
      <c r="K82" s="16"/>
    </row>
    <row r="83" spans="1:11" s="15" customFormat="1">
      <c r="A83" s="15">
        <v>800095</v>
      </c>
      <c r="B83" s="14">
        <v>119908</v>
      </c>
      <c r="C83" s="15" t="str">
        <f>LOOKUP(B83,'Account Codes'!A:B)</f>
        <v>Stipends</v>
      </c>
      <c r="D83" s="15" t="s">
        <v>197</v>
      </c>
      <c r="E83" s="15" t="s">
        <v>174</v>
      </c>
      <c r="F83" s="15" t="s">
        <v>173</v>
      </c>
      <c r="G83" s="16"/>
      <c r="H83" s="30"/>
      <c r="I83" s="16">
        <v>150</v>
      </c>
      <c r="J83" s="16"/>
      <c r="K83" s="16"/>
    </row>
    <row r="84" spans="1:11" s="15" customFormat="1">
      <c r="A84" s="15">
        <v>800095</v>
      </c>
      <c r="B84" s="14">
        <v>119909</v>
      </c>
      <c r="C84" s="15" t="str">
        <f>LOOKUP(B84,'Account Codes'!A:B)</f>
        <v>Stipends</v>
      </c>
      <c r="D84" s="15" t="s">
        <v>198</v>
      </c>
      <c r="E84" s="15" t="s">
        <v>174</v>
      </c>
      <c r="F84" s="15" t="s">
        <v>173</v>
      </c>
      <c r="G84" s="16"/>
      <c r="H84" s="30"/>
      <c r="I84" s="16">
        <v>150</v>
      </c>
      <c r="J84" s="16"/>
      <c r="K84" s="16"/>
    </row>
    <row r="85" spans="1:11" s="15" customFormat="1">
      <c r="A85" s="15">
        <v>800095</v>
      </c>
      <c r="B85" s="14">
        <v>119910</v>
      </c>
      <c r="C85" s="15" t="str">
        <f>LOOKUP(B85,'Account Codes'!A:B)</f>
        <v>Stipends</v>
      </c>
      <c r="D85" s="15" t="s">
        <v>199</v>
      </c>
      <c r="E85" s="15" t="s">
        <v>174</v>
      </c>
      <c r="F85" s="15" t="s">
        <v>173</v>
      </c>
      <c r="G85" s="16"/>
      <c r="H85" s="30"/>
      <c r="I85" s="16">
        <v>150</v>
      </c>
      <c r="J85" s="16"/>
      <c r="K85" s="16"/>
    </row>
    <row r="86" spans="1:11" s="15" customFormat="1" ht="16" thickBot="1">
      <c r="A86" s="15">
        <v>800095</v>
      </c>
      <c r="B86" s="14">
        <v>119900</v>
      </c>
      <c r="C86" s="15" t="str">
        <f>LOOKUP(B86,'Account Codes'!A:B)</f>
        <v>Stipends</v>
      </c>
      <c r="D86" s="15" t="s">
        <v>200</v>
      </c>
      <c r="E86" s="15" t="s">
        <v>201</v>
      </c>
      <c r="F86" s="15" t="s">
        <v>152</v>
      </c>
      <c r="G86" s="16" t="e">
        <f>SUM(#REF!)</f>
        <v>#REF!</v>
      </c>
      <c r="H86" s="30" t="e">
        <f>SUM(G51:G86)</f>
        <v>#REF!</v>
      </c>
      <c r="I86" s="16">
        <v>100</v>
      </c>
      <c r="J86" s="16">
        <f>SUM(I58:I86)</f>
        <v>9730</v>
      </c>
      <c r="K86" s="16">
        <f>SUM(J51:J86)</f>
        <v>10307</v>
      </c>
    </row>
    <row r="87" spans="1:11" s="12" customFormat="1" ht="16" thickBot="1">
      <c r="A87" s="15">
        <v>800095</v>
      </c>
      <c r="B87" s="11">
        <v>153400</v>
      </c>
      <c r="C87" s="12" t="str">
        <f>LOOKUP(B87,'Account Codes'!A:B)</f>
        <v>Equipment Rentals</v>
      </c>
      <c r="D87" s="12" t="s">
        <v>202</v>
      </c>
      <c r="E87" s="12" t="s">
        <v>203</v>
      </c>
      <c r="F87" s="12" t="s">
        <v>77</v>
      </c>
      <c r="G87" s="13" t="e">
        <f>#REF!</f>
        <v>#REF!</v>
      </c>
      <c r="H87" s="29"/>
      <c r="I87" s="13">
        <v>1836</v>
      </c>
      <c r="J87" s="13">
        <f>I87</f>
        <v>1836</v>
      </c>
      <c r="K87" s="13"/>
    </row>
    <row r="88" spans="1:11" s="12" customFormat="1">
      <c r="A88" s="15">
        <v>800095</v>
      </c>
      <c r="B88" s="11">
        <v>221300</v>
      </c>
      <c r="C88" s="12" t="str">
        <f>LOOKUP(B88,'Account Codes'!A:B)</f>
        <v>Building Rental</v>
      </c>
      <c r="D88" s="12" t="s">
        <v>204</v>
      </c>
      <c r="E88" s="12" t="s">
        <v>203</v>
      </c>
      <c r="F88" s="12" t="s">
        <v>99</v>
      </c>
      <c r="G88" s="13"/>
      <c r="H88" s="13"/>
      <c r="I88" s="13">
        <v>1000</v>
      </c>
      <c r="J88" s="13"/>
      <c r="K88" s="13"/>
    </row>
    <row r="89" spans="1:11" s="18" customFormat="1" ht="16" thickBot="1">
      <c r="A89" s="15">
        <v>800095</v>
      </c>
      <c r="B89" s="17">
        <v>221300</v>
      </c>
      <c r="C89" s="18" t="str">
        <f>LOOKUP(B89,'Account Codes'!A:B)</f>
        <v>Building Rental</v>
      </c>
      <c r="D89" s="18" t="s">
        <v>205</v>
      </c>
      <c r="E89" s="18" t="s">
        <v>207</v>
      </c>
      <c r="F89" s="18" t="s">
        <v>206</v>
      </c>
      <c r="G89" s="19" t="e">
        <f>#REF!</f>
        <v>#REF!</v>
      </c>
      <c r="H89" s="19" t="e">
        <f>SUM(G87:G89)</f>
        <v>#REF!</v>
      </c>
      <c r="I89" s="19">
        <f>19.99*12</f>
        <v>239.88</v>
      </c>
      <c r="J89" s="19">
        <f>SUM(I88:I89)</f>
        <v>1239.8800000000001</v>
      </c>
      <c r="K89" s="19">
        <f>SUM(J87:J89)</f>
        <v>3075.88</v>
      </c>
    </row>
    <row r="90" spans="1:11" s="15" customFormat="1">
      <c r="A90" s="15">
        <v>800095</v>
      </c>
      <c r="B90" s="14">
        <v>11570</v>
      </c>
      <c r="C90" s="15" t="str">
        <f>LOOKUP(B90,'Account Codes'!A:B)</f>
        <v>Miscellaneous Revenue</v>
      </c>
      <c r="D90" s="15" t="s">
        <v>208</v>
      </c>
      <c r="E90" s="15" t="s">
        <v>93</v>
      </c>
      <c r="F90" s="15" t="s">
        <v>209</v>
      </c>
      <c r="G90" s="16"/>
      <c r="H90" s="30"/>
      <c r="I90" s="16">
        <v>0</v>
      </c>
      <c r="J90" s="16"/>
      <c r="K90" s="16"/>
    </row>
    <row r="91" spans="1:11" s="15" customFormat="1">
      <c r="A91" s="15">
        <v>800095</v>
      </c>
      <c r="B91" s="14">
        <v>11570</v>
      </c>
      <c r="C91" s="15" t="str">
        <f>LOOKUP(B91,'Account Codes'!A:B)</f>
        <v>Miscellaneous Revenue</v>
      </c>
      <c r="D91" s="15" t="s">
        <v>146</v>
      </c>
      <c r="E91" s="15" t="s">
        <v>160</v>
      </c>
      <c r="F91" s="15" t="s">
        <v>209</v>
      </c>
      <c r="G91" s="16"/>
      <c r="H91" s="30"/>
      <c r="I91" s="16">
        <v>-1000</v>
      </c>
      <c r="J91" s="16"/>
      <c r="K91" s="16"/>
    </row>
    <row r="92" spans="1:11" s="15" customFormat="1">
      <c r="A92" s="15">
        <v>800095</v>
      </c>
      <c r="B92" s="14">
        <v>11570</v>
      </c>
      <c r="C92" s="15" t="str">
        <f>LOOKUP(B92,'Account Codes'!A:B)</f>
        <v>Miscellaneous Revenue</v>
      </c>
      <c r="D92" s="15" t="s">
        <v>210</v>
      </c>
      <c r="E92" s="15" t="s">
        <v>211</v>
      </c>
      <c r="F92" s="15" t="s">
        <v>209</v>
      </c>
      <c r="G92" s="16"/>
      <c r="H92" s="30"/>
      <c r="I92" s="16">
        <v>-1500</v>
      </c>
      <c r="J92" s="16"/>
      <c r="K92" s="16"/>
    </row>
    <row r="93" spans="1:11" s="24" customFormat="1" ht="16" thickBot="1">
      <c r="A93" s="15">
        <v>800095</v>
      </c>
      <c r="B93" s="23">
        <v>11570</v>
      </c>
      <c r="C93" s="24" t="str">
        <f>LOOKUP(B93,'Account Codes'!A:B)</f>
        <v>Miscellaneous Revenue</v>
      </c>
      <c r="D93" s="24" t="s">
        <v>212</v>
      </c>
      <c r="E93" s="24" t="s">
        <v>160</v>
      </c>
      <c r="F93" s="24" t="s">
        <v>209</v>
      </c>
      <c r="G93" s="25" t="e">
        <f>SUM(#REF!)</f>
        <v>#REF!</v>
      </c>
      <c r="H93" s="33" t="e">
        <f>G93</f>
        <v>#REF!</v>
      </c>
      <c r="I93" s="25">
        <v>-800</v>
      </c>
      <c r="J93" s="25">
        <f>SUM(I90:I93)</f>
        <v>-3300</v>
      </c>
      <c r="K93" s="25">
        <f>SUM(J90:J93)</f>
        <v>-3300</v>
      </c>
    </row>
    <row r="94" spans="1:11" ht="16" thickTop="1">
      <c r="C94" s="10" t="e">
        <f>LOOKUP(B94,'Account Codes'!A:B)</f>
        <v>#N/A</v>
      </c>
    </row>
    <row r="95" spans="1:11">
      <c r="C95" s="10" t="e">
        <f>LOOKUP(B95,'Account Codes'!A:B)</f>
        <v>#N/A</v>
      </c>
    </row>
    <row r="96" spans="1:11">
      <c r="C96" s="10" t="e">
        <f>LOOKUP(B96,'Account Codes'!A:B)</f>
        <v>#N/A</v>
      </c>
    </row>
    <row r="97" spans="3:10">
      <c r="C97" s="10" t="e">
        <f>LOOKUP(B97,'Account Codes'!A:B)</f>
        <v>#N/A</v>
      </c>
    </row>
    <row r="98" spans="3:10">
      <c r="C98" s="10" t="e">
        <f>LOOKUP(B98,'Account Codes'!A:B)</f>
        <v>#N/A</v>
      </c>
      <c r="F98" s="10" t="s">
        <v>213</v>
      </c>
      <c r="I98" s="10" t="s">
        <v>213</v>
      </c>
      <c r="J98" s="26">
        <f>SUM(K2:K89)</f>
        <v>56302.879999999997</v>
      </c>
    </row>
    <row r="99" spans="3:10">
      <c r="C99" s="10" t="e">
        <f>LOOKUP(B99,'Account Codes'!A:B)</f>
        <v>#N/A</v>
      </c>
      <c r="F99" s="10" t="s">
        <v>214</v>
      </c>
      <c r="I99" s="10" t="s">
        <v>214</v>
      </c>
      <c r="J99" s="26">
        <f>SUM(K90:K93)</f>
        <v>-3300</v>
      </c>
    </row>
    <row r="100" spans="3:10">
      <c r="C100" s="10" t="e">
        <f>LOOKUP(B100,'Account Codes'!A:B)</f>
        <v>#N/A</v>
      </c>
      <c r="F100" s="10" t="s">
        <v>215</v>
      </c>
      <c r="I100" s="10" t="s">
        <v>215</v>
      </c>
      <c r="J100" s="26">
        <f>SUM(J98:J99)</f>
        <v>53002.879999999997</v>
      </c>
    </row>
    <row r="101" spans="3:10">
      <c r="C101" s="10" t="e">
        <f>LOOKUP(B101,'Account Codes'!A:B)</f>
        <v>#N/A</v>
      </c>
      <c r="J101" s="26"/>
    </row>
    <row r="102" spans="3:10">
      <c r="J102" s="26"/>
    </row>
    <row r="103" spans="3:10">
      <c r="J103" s="26"/>
    </row>
  </sheetData>
  <conditionalFormatting sqref="I2">
    <cfRule type="cellIs" dxfId="1" priority="2" operator="notEqual">
      <formula>#REF!</formula>
    </cfRule>
  </conditionalFormatting>
  <conditionalFormatting sqref="I2:I93">
    <cfRule type="cellIs" dxfId="0" priority="1" operator="notEqual">
      <formula>#REF!</formula>
    </cfRule>
  </conditionalFormatting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bestFit="1" customWidth="1"/>
    <col min="4" max="4" width="10.1640625" style="10" bestFit="1" customWidth="1"/>
    <col min="5" max="5" width="12.1640625" style="10" bestFit="1" customWidth="1"/>
    <col min="6" max="16384" width="8.83203125" style="10"/>
  </cols>
  <sheetData>
    <row r="1" spans="2:6" ht="16" thickBot="1"/>
    <row r="2" spans="2:6" ht="21" thickBot="1">
      <c r="B2" s="44" t="s">
        <v>103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Budgets'!$B$3,"Event/Committee","Academic Affairs")</f>
        <v>1200</v>
      </c>
      <c r="E4" s="37"/>
      <c r="F4" s="38"/>
    </row>
    <row r="5" spans="2:6">
      <c r="B5" s="36"/>
      <c r="C5" s="37" t="s">
        <v>220</v>
      </c>
      <c r="D5" s="39">
        <f>D4-SUM(E9:E46)</f>
        <v>1200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1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133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Budgets'!$B$3,"Event/Committee","Big Event")</f>
        <v>2900</v>
      </c>
      <c r="E4" s="37"/>
      <c r="F4" s="38"/>
    </row>
    <row r="5" spans="2:6">
      <c r="B5" s="36"/>
      <c r="C5" s="37" t="s">
        <v>220</v>
      </c>
      <c r="D5" s="39">
        <f>D4-SUM(E9:E46)</f>
        <v>2900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0.1640625" style="10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96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Budgets'!$B$3,"Event/Committee","CAGE")</f>
        <v>1700</v>
      </c>
      <c r="E4" s="37"/>
      <c r="F4" s="38"/>
    </row>
    <row r="5" spans="2:6">
      <c r="B5" s="36"/>
      <c r="C5" s="37" t="s">
        <v>220</v>
      </c>
      <c r="D5" s="39">
        <f>D4-SUM(E9:E46)</f>
        <v>1700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workbookViewId="0">
      <selection activeCell="D5" sqref="D5"/>
    </sheetView>
  </sheetViews>
  <sheetFormatPr baseColWidth="10" defaultColWidth="8.83203125" defaultRowHeight="15" x14ac:dyDescent="0"/>
  <cols>
    <col min="1" max="2" width="8.83203125" style="10"/>
    <col min="3" max="3" width="16.33203125" style="10" customWidth="1"/>
    <col min="4" max="4" width="11.1640625" style="10" bestFit="1" customWidth="1"/>
    <col min="5" max="5" width="12.1640625" style="10" customWidth="1"/>
    <col min="6" max="16384" width="8.83203125" style="10"/>
  </cols>
  <sheetData>
    <row r="1" spans="2:6" ht="16" thickBot="1"/>
    <row r="2" spans="2:6" ht="21" thickBot="1">
      <c r="B2" s="44" t="s">
        <v>225</v>
      </c>
      <c r="C2" s="45"/>
      <c r="D2" s="45"/>
      <c r="E2" s="45"/>
      <c r="F2" s="46"/>
    </row>
    <row r="3" spans="2:6">
      <c r="B3" s="36"/>
      <c r="C3" s="37"/>
      <c r="D3" s="37"/>
      <c r="E3" s="37"/>
      <c r="F3" s="38"/>
    </row>
    <row r="4" spans="2:6">
      <c r="B4" s="36"/>
      <c r="C4" s="37" t="s">
        <v>219</v>
      </c>
      <c r="D4" s="39">
        <f>GETPIVOTDATA("2018 Amount",'Committee Budgets'!$B$3,"Event/Committee","Class Council")</f>
        <v>20684</v>
      </c>
      <c r="E4" s="37"/>
      <c r="F4" s="38"/>
    </row>
    <row r="5" spans="2:6">
      <c r="B5" s="36"/>
      <c r="C5" s="37" t="s">
        <v>220</v>
      </c>
      <c r="D5" s="39">
        <f>D4-SUM(E9:E46)</f>
        <v>20684</v>
      </c>
      <c r="E5" s="37"/>
      <c r="F5" s="38"/>
    </row>
    <row r="6" spans="2:6">
      <c r="B6" s="36"/>
      <c r="C6" s="37"/>
      <c r="D6" s="37"/>
      <c r="E6" s="37"/>
      <c r="F6" s="38"/>
    </row>
    <row r="7" spans="2:6">
      <c r="B7" s="36"/>
      <c r="C7" s="47" t="s">
        <v>221</v>
      </c>
      <c r="D7" s="47"/>
      <c r="E7" s="47"/>
      <c r="F7" s="38"/>
    </row>
    <row r="8" spans="2:6">
      <c r="B8" s="36"/>
      <c r="C8" s="37" t="s">
        <v>222</v>
      </c>
      <c r="D8" s="37" t="s">
        <v>223</v>
      </c>
      <c r="E8" s="37" t="s">
        <v>224</v>
      </c>
      <c r="F8" s="38"/>
    </row>
    <row r="9" spans="2:6">
      <c r="B9" s="36"/>
      <c r="C9" s="37"/>
      <c r="D9" s="37"/>
      <c r="E9" s="37"/>
      <c r="F9" s="38"/>
    </row>
    <row r="10" spans="2:6">
      <c r="B10" s="36"/>
      <c r="C10" s="37"/>
      <c r="D10" s="37"/>
      <c r="E10" s="37"/>
      <c r="F10" s="38"/>
    </row>
    <row r="11" spans="2:6">
      <c r="B11" s="36"/>
      <c r="C11" s="37"/>
      <c r="D11" s="37"/>
      <c r="E11" s="37"/>
      <c r="F11" s="38"/>
    </row>
    <row r="12" spans="2:6">
      <c r="B12" s="36"/>
      <c r="C12" s="37"/>
      <c r="D12" s="37"/>
      <c r="E12" s="37"/>
      <c r="F12" s="38"/>
    </row>
    <row r="13" spans="2:6">
      <c r="B13" s="36"/>
      <c r="C13" s="37"/>
      <c r="D13" s="37"/>
      <c r="E13" s="37"/>
      <c r="F13" s="38"/>
    </row>
    <row r="14" spans="2:6">
      <c r="B14" s="36"/>
      <c r="C14" s="37"/>
      <c r="D14" s="37"/>
      <c r="E14" s="37"/>
      <c r="F14" s="38"/>
    </row>
    <row r="15" spans="2:6">
      <c r="B15" s="36"/>
      <c r="C15" s="37"/>
      <c r="D15" s="37"/>
      <c r="E15" s="37"/>
      <c r="F15" s="38"/>
    </row>
    <row r="16" spans="2:6">
      <c r="B16" s="36"/>
      <c r="C16" s="37"/>
      <c r="D16" s="37"/>
      <c r="E16" s="37"/>
      <c r="F16" s="38"/>
    </row>
    <row r="17" spans="2:6">
      <c r="B17" s="36"/>
      <c r="C17" s="37"/>
      <c r="D17" s="37"/>
      <c r="E17" s="37"/>
      <c r="F17" s="38"/>
    </row>
    <row r="18" spans="2:6">
      <c r="B18" s="36"/>
      <c r="C18" s="37"/>
      <c r="D18" s="37"/>
      <c r="E18" s="37"/>
      <c r="F18" s="38"/>
    </row>
    <row r="19" spans="2:6">
      <c r="B19" s="36"/>
      <c r="C19" s="37"/>
      <c r="D19" s="37"/>
      <c r="E19" s="37"/>
      <c r="F19" s="38"/>
    </row>
    <row r="20" spans="2:6">
      <c r="B20" s="36"/>
      <c r="C20" s="37"/>
      <c r="D20" s="37"/>
      <c r="E20" s="37"/>
      <c r="F20" s="38"/>
    </row>
    <row r="21" spans="2:6">
      <c r="B21" s="36"/>
      <c r="C21" s="37"/>
      <c r="D21" s="37"/>
      <c r="E21" s="37"/>
      <c r="F21" s="38"/>
    </row>
    <row r="22" spans="2:6">
      <c r="B22" s="36"/>
      <c r="C22" s="37"/>
      <c r="D22" s="37"/>
      <c r="E22" s="37"/>
      <c r="F22" s="38"/>
    </row>
    <row r="23" spans="2:6">
      <c r="B23" s="36"/>
      <c r="C23" s="37"/>
      <c r="D23" s="37"/>
      <c r="E23" s="37"/>
      <c r="F23" s="38"/>
    </row>
    <row r="24" spans="2:6">
      <c r="B24" s="36"/>
      <c r="C24" s="37"/>
      <c r="D24" s="37"/>
      <c r="E24" s="37"/>
      <c r="F24" s="38"/>
    </row>
    <row r="25" spans="2:6">
      <c r="B25" s="36"/>
      <c r="C25" s="37"/>
      <c r="D25" s="37"/>
      <c r="E25" s="37"/>
      <c r="F25" s="38"/>
    </row>
    <row r="26" spans="2:6">
      <c r="B26" s="36"/>
      <c r="C26" s="37"/>
      <c r="D26" s="37"/>
      <c r="E26" s="37"/>
      <c r="F26" s="38"/>
    </row>
    <row r="27" spans="2:6">
      <c r="B27" s="36"/>
      <c r="C27" s="37"/>
      <c r="D27" s="37"/>
      <c r="E27" s="37"/>
      <c r="F27" s="38"/>
    </row>
    <row r="28" spans="2:6">
      <c r="B28" s="36"/>
      <c r="C28" s="37"/>
      <c r="D28" s="37"/>
      <c r="E28" s="37"/>
      <c r="F28" s="38"/>
    </row>
    <row r="29" spans="2:6">
      <c r="B29" s="36"/>
      <c r="C29" s="37"/>
      <c r="D29" s="37"/>
      <c r="E29" s="37"/>
      <c r="F29" s="38"/>
    </row>
    <row r="30" spans="2:6">
      <c r="B30" s="36"/>
      <c r="C30" s="37"/>
      <c r="D30" s="37"/>
      <c r="E30" s="37"/>
      <c r="F30" s="38"/>
    </row>
    <row r="31" spans="2:6">
      <c r="B31" s="36"/>
      <c r="C31" s="37"/>
      <c r="D31" s="37"/>
      <c r="E31" s="37"/>
      <c r="F31" s="38"/>
    </row>
    <row r="32" spans="2:6">
      <c r="B32" s="36"/>
      <c r="C32" s="37"/>
      <c r="D32" s="37"/>
      <c r="E32" s="37"/>
      <c r="F32" s="38"/>
    </row>
    <row r="33" spans="2:6">
      <c r="B33" s="36"/>
      <c r="C33" s="37"/>
      <c r="D33" s="37"/>
      <c r="E33" s="37"/>
      <c r="F33" s="38"/>
    </row>
    <row r="34" spans="2:6">
      <c r="B34" s="36"/>
      <c r="C34" s="37"/>
      <c r="D34" s="37"/>
      <c r="E34" s="37"/>
      <c r="F34" s="38"/>
    </row>
    <row r="35" spans="2:6" ht="16" thickBot="1">
      <c r="B35" s="40"/>
      <c r="C35" s="41"/>
      <c r="D35" s="41"/>
      <c r="E35" s="41"/>
      <c r="F35" s="42"/>
    </row>
  </sheetData>
  <mergeCells count="2">
    <mergeCell ref="B2:F2"/>
    <mergeCell ref="C7:E7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Instructions</vt:lpstr>
      <vt:lpstr>Account Codes</vt:lpstr>
      <vt:lpstr>FY18 Budget</vt:lpstr>
      <vt:lpstr>Committee Budgets</vt:lpstr>
      <vt:lpstr>Sheet1</vt:lpstr>
      <vt:lpstr>Academic Affairs</vt:lpstr>
      <vt:lpstr>Big Event</vt:lpstr>
      <vt:lpstr>CAGE</vt:lpstr>
      <vt:lpstr>Vice President &amp; CC</vt:lpstr>
      <vt:lpstr>Communications</vt:lpstr>
      <vt:lpstr>Finance</vt:lpstr>
      <vt:lpstr>Internal Spending</vt:lpstr>
      <vt:lpstr>Legislative Action</vt:lpstr>
      <vt:lpstr>Membership</vt:lpstr>
      <vt:lpstr>President</vt:lpstr>
      <vt:lpstr>Promotional Items</vt:lpstr>
      <vt:lpstr>Revenue</vt:lpstr>
      <vt:lpstr>Stipends</vt:lpstr>
      <vt:lpstr>Supplies</vt:lpstr>
      <vt:lpstr>USERVE</vt:lpstr>
      <vt:lpstr>Check</vt:lpstr>
      <vt:lpstr>Reconcile Report</vt:lpstr>
    </vt:vector>
  </TitlesOfParts>
  <Manager/>
  <Company>James Madison University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Lam</dc:creator>
  <cp:keywords/>
  <dc:description/>
  <cp:lastModifiedBy>Paula Lam</cp:lastModifiedBy>
  <cp:revision/>
  <cp:lastPrinted>2017-05-03T15:40:38Z</cp:lastPrinted>
  <dcterms:created xsi:type="dcterms:W3CDTF">2017-01-20T16:42:08Z</dcterms:created>
  <dcterms:modified xsi:type="dcterms:W3CDTF">2017-09-06T14:02:04Z</dcterms:modified>
  <cp:category/>
  <cp:contentStatus/>
</cp:coreProperties>
</file>