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N:\AF\RM\RM-Shares\Budget\INTERNXX\Intern26-27\Forms 27\27 fall packet forms\"/>
    </mc:Choice>
  </mc:AlternateContent>
  <xr:revisionPtr revIDLastSave="0" documentId="13_ncr:1_{6C35CCD8-A480-47C0-BBF1-BBD6C04CB559}" xr6:coauthVersionLast="47" xr6:coauthVersionMax="47" xr10:uidLastSave="{00000000-0000-0000-0000-000000000000}"/>
  <bookViews>
    <workbookView xWindow="25485" yWindow="0" windowWidth="25815" windowHeight="20985" tabRatio="597" xr2:uid="{00000000-000D-0000-FFFF-FFFF00000000}"/>
  </bookViews>
  <sheets>
    <sheet name="Instructions" sheetId="6" r:id="rId1"/>
    <sheet name="(1) Summary" sheetId="1" r:id="rId2"/>
    <sheet name="(2) Revenue" sheetId="10" r:id="rId3"/>
    <sheet name="(3) Personal Services" sheetId="2" r:id="rId4"/>
    <sheet name="(4) Nonpersonal Services" sheetId="4" r:id="rId5"/>
    <sheet name="Core_Qlty_Lkup" sheetId="7" state="hidden" r:id="rId6"/>
    <sheet name="Positn Type Data Validation" sheetId="8" state="hidden" r:id="rId7"/>
    <sheet name="Benefit Look Up" sheetId="9" state="hidden" r:id="rId8"/>
  </sheets>
  <definedNames>
    <definedName name="Check_Sum">'(1) Summary'!$E$4:$E$39</definedName>
    <definedName name="Full_Time_Fringes">'Benefit Look Up'!$B$20:$J$27</definedName>
    <definedName name="_xlnm.Print_Area" localSheetId="1">'(1) Summary'!$B$1:$D$48</definedName>
    <definedName name="_xlnm.Print_Area" localSheetId="2">'(2) Revenue'!$B$1:$E$55</definedName>
    <definedName name="_xlnm.Print_Area" localSheetId="3">'(3) Personal Services'!$B$1:$P$71</definedName>
    <definedName name="_xlnm.Print_Area" localSheetId="4">'(4) Nonpersonal Services'!$B$2:$E$47</definedName>
    <definedName name="_xlnm.Print_Area" localSheetId="0">Instructions!$B$1:$B$162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9" l="1"/>
  <c r="H14" i="9"/>
  <c r="H13" i="9"/>
  <c r="H12" i="9"/>
  <c r="C25" i="9"/>
  <c r="C24" i="9"/>
  <c r="C23" i="9"/>
  <c r="C22" i="9"/>
  <c r="C21" i="9"/>
  <c r="C39" i="9"/>
  <c r="C38" i="9"/>
  <c r="C37" i="9"/>
  <c r="C36" i="9"/>
  <c r="C35" i="9"/>
  <c r="C34" i="9"/>
  <c r="C32" i="9"/>
  <c r="J27" i="9"/>
  <c r="H27" i="9"/>
  <c r="G27" i="9"/>
  <c r="F27" i="9"/>
  <c r="E27" i="9"/>
  <c r="D27" i="9"/>
  <c r="C27" i="9"/>
  <c r="J26" i="9"/>
  <c r="H26" i="9"/>
  <c r="G26" i="9"/>
  <c r="F26" i="9"/>
  <c r="E26" i="9"/>
  <c r="D26" i="9"/>
  <c r="C26" i="9"/>
  <c r="J25" i="9"/>
  <c r="H25" i="9"/>
  <c r="G25" i="9"/>
  <c r="F25" i="9"/>
  <c r="E25" i="9"/>
  <c r="D25" i="9"/>
  <c r="J24" i="9"/>
  <c r="H24" i="9"/>
  <c r="G24" i="9"/>
  <c r="F24" i="9"/>
  <c r="E24" i="9"/>
  <c r="D24" i="9"/>
  <c r="J23" i="9"/>
  <c r="H23" i="9"/>
  <c r="G23" i="9"/>
  <c r="F23" i="9"/>
  <c r="E23" i="9"/>
  <c r="D23" i="9"/>
  <c r="J22" i="9"/>
  <c r="H22" i="9"/>
  <c r="G22" i="9"/>
  <c r="F22" i="9"/>
  <c r="E22" i="9"/>
  <c r="D22" i="9"/>
  <c r="J21" i="9"/>
  <c r="H21" i="9"/>
  <c r="G21" i="9"/>
  <c r="F21" i="9"/>
  <c r="E21" i="9"/>
  <c r="D21" i="9"/>
  <c r="C37" i="1"/>
  <c r="B12" i="4" l="1"/>
  <c r="E12" i="4"/>
  <c r="B1" i="2" l="1"/>
  <c r="B1" i="10"/>
  <c r="G13" i="2" l="1"/>
  <c r="H13" i="2"/>
  <c r="I13" i="2"/>
  <c r="J13" i="2"/>
  <c r="K13" i="2"/>
  <c r="L13" i="2"/>
  <c r="M13" i="2"/>
  <c r="N13" i="2"/>
  <c r="G14" i="2"/>
  <c r="H14" i="2"/>
  <c r="I14" i="2"/>
  <c r="J14" i="2"/>
  <c r="K14" i="2"/>
  <c r="L14" i="2"/>
  <c r="M14" i="2"/>
  <c r="N14" i="2"/>
  <c r="G15" i="2"/>
  <c r="H15" i="2"/>
  <c r="I15" i="2"/>
  <c r="J15" i="2"/>
  <c r="K15" i="2"/>
  <c r="L15" i="2"/>
  <c r="M15" i="2"/>
  <c r="N15" i="2"/>
  <c r="G16" i="2"/>
  <c r="H16" i="2"/>
  <c r="I16" i="2"/>
  <c r="J16" i="2"/>
  <c r="K16" i="2"/>
  <c r="L16" i="2"/>
  <c r="M16" i="2"/>
  <c r="N16" i="2"/>
  <c r="G17" i="2"/>
  <c r="H17" i="2"/>
  <c r="I17" i="2"/>
  <c r="J17" i="2"/>
  <c r="K17" i="2"/>
  <c r="L17" i="2"/>
  <c r="M17" i="2"/>
  <c r="N17" i="2"/>
  <c r="G18" i="2"/>
  <c r="H18" i="2"/>
  <c r="I18" i="2"/>
  <c r="J18" i="2"/>
  <c r="K18" i="2"/>
  <c r="L18" i="2"/>
  <c r="M18" i="2"/>
  <c r="N18" i="2"/>
  <c r="G19" i="2"/>
  <c r="H19" i="2"/>
  <c r="I19" i="2"/>
  <c r="J19" i="2"/>
  <c r="K19" i="2"/>
  <c r="L19" i="2"/>
  <c r="M19" i="2"/>
  <c r="N19" i="2"/>
  <c r="G20" i="2"/>
  <c r="H20" i="2"/>
  <c r="I20" i="2"/>
  <c r="J20" i="2"/>
  <c r="K20" i="2"/>
  <c r="L20" i="2"/>
  <c r="M20" i="2"/>
  <c r="N20" i="2"/>
  <c r="G21" i="2"/>
  <c r="H21" i="2"/>
  <c r="I21" i="2"/>
  <c r="J21" i="2"/>
  <c r="K21" i="2"/>
  <c r="L21" i="2"/>
  <c r="M21" i="2"/>
  <c r="N21" i="2"/>
  <c r="C5" i="1"/>
  <c r="B40" i="1"/>
  <c r="D6" i="10"/>
  <c r="D5" i="10"/>
  <c r="D4" i="10"/>
  <c r="D6" i="4"/>
  <c r="B1" i="4"/>
  <c r="E55" i="10"/>
  <c r="D9" i="1" s="1"/>
  <c r="E6" i="2"/>
  <c r="E5" i="2"/>
  <c r="E4" i="2"/>
  <c r="D4" i="4"/>
  <c r="D5" i="4"/>
  <c r="J22" i="2"/>
  <c r="J23" i="2"/>
  <c r="J24" i="2"/>
  <c r="J25" i="2"/>
  <c r="J26" i="2"/>
  <c r="J27" i="2"/>
  <c r="J28" i="2"/>
  <c r="J29" i="2"/>
  <c r="J30" i="2"/>
  <c r="J12" i="2"/>
  <c r="B33" i="1"/>
  <c r="B29" i="1"/>
  <c r="C45" i="1"/>
  <c r="C44" i="1"/>
  <c r="C43" i="1"/>
  <c r="B32" i="1"/>
  <c r="B23" i="1"/>
  <c r="C6" i="1"/>
  <c r="C4" i="1"/>
  <c r="E4" i="1" s="1"/>
  <c r="H63" i="2"/>
  <c r="H64" i="2"/>
  <c r="G63" i="2"/>
  <c r="G64" i="2"/>
  <c r="G43" i="2"/>
  <c r="H43" i="2"/>
  <c r="I43" i="2"/>
  <c r="J43" i="2"/>
  <c r="K43" i="2"/>
  <c r="L43" i="2"/>
  <c r="M43" i="2"/>
  <c r="N43" i="2"/>
  <c r="G42" i="2"/>
  <c r="H42" i="2"/>
  <c r="I42" i="2"/>
  <c r="J42" i="2"/>
  <c r="K42" i="2"/>
  <c r="L42" i="2"/>
  <c r="M42" i="2"/>
  <c r="N42" i="2"/>
  <c r="E47" i="4"/>
  <c r="D14" i="1" s="1"/>
  <c r="E36" i="4"/>
  <c r="D13" i="1" s="1"/>
  <c r="H65" i="2"/>
  <c r="E55" i="2"/>
  <c r="G54" i="2"/>
  <c r="H54" i="2" s="1"/>
  <c r="F44" i="2"/>
  <c r="E44" i="2"/>
  <c r="N41" i="2"/>
  <c r="M41" i="2"/>
  <c r="J41" i="2"/>
  <c r="G61" i="2"/>
  <c r="F55" i="2"/>
  <c r="L41" i="2"/>
  <c r="I41" i="2"/>
  <c r="G41" i="2"/>
  <c r="H61" i="2"/>
  <c r="G53" i="2"/>
  <c r="H53" i="2" s="1"/>
  <c r="G52" i="2"/>
  <c r="H52" i="2" s="1"/>
  <c r="G51" i="2"/>
  <c r="H51" i="2" s="1"/>
  <c r="H41" i="2"/>
  <c r="G50" i="2"/>
  <c r="H50" i="2" s="1"/>
  <c r="G22" i="2"/>
  <c r="K41" i="2"/>
  <c r="N22" i="2"/>
  <c r="N23" i="2"/>
  <c r="N24" i="2"/>
  <c r="N25" i="2"/>
  <c r="N26" i="2"/>
  <c r="N27" i="2"/>
  <c r="N28" i="2"/>
  <c r="N29" i="2"/>
  <c r="N30" i="2"/>
  <c r="N12" i="2"/>
  <c r="M22" i="2"/>
  <c r="M23" i="2"/>
  <c r="M24" i="2"/>
  <c r="M25" i="2"/>
  <c r="M26" i="2"/>
  <c r="M27" i="2"/>
  <c r="M28" i="2"/>
  <c r="M29" i="2"/>
  <c r="M30" i="2"/>
  <c r="M12" i="2"/>
  <c r="L22" i="2"/>
  <c r="L23" i="2"/>
  <c r="L24" i="2"/>
  <c r="L25" i="2"/>
  <c r="L26" i="2"/>
  <c r="L27" i="2"/>
  <c r="L28" i="2"/>
  <c r="L29" i="2"/>
  <c r="L30" i="2"/>
  <c r="L12" i="2"/>
  <c r="K22" i="2"/>
  <c r="K23" i="2"/>
  <c r="K24" i="2"/>
  <c r="K25" i="2"/>
  <c r="K26" i="2"/>
  <c r="K27" i="2"/>
  <c r="K28" i="2"/>
  <c r="K29" i="2"/>
  <c r="K30" i="2"/>
  <c r="K12" i="2"/>
  <c r="I22" i="2"/>
  <c r="I23" i="2"/>
  <c r="I24" i="2"/>
  <c r="I25" i="2"/>
  <c r="I26" i="2"/>
  <c r="I27" i="2"/>
  <c r="I28" i="2"/>
  <c r="I29" i="2"/>
  <c r="I30" i="2"/>
  <c r="I12" i="2"/>
  <c r="H22" i="2"/>
  <c r="H23" i="2"/>
  <c r="H24" i="2"/>
  <c r="H25" i="2"/>
  <c r="H26" i="2"/>
  <c r="H27" i="2"/>
  <c r="H28" i="2"/>
  <c r="H29" i="2"/>
  <c r="H30" i="2"/>
  <c r="H12" i="2"/>
  <c r="G23" i="2"/>
  <c r="G24" i="2"/>
  <c r="G25" i="2"/>
  <c r="G26" i="2"/>
  <c r="G27" i="2"/>
  <c r="G28" i="2"/>
  <c r="G29" i="2"/>
  <c r="G30" i="2"/>
  <c r="G12" i="2"/>
  <c r="G62" i="2"/>
  <c r="G65" i="2"/>
  <c r="H62" i="2"/>
  <c r="F31" i="2"/>
  <c r="E31" i="2"/>
  <c r="C11" i="1" s="1"/>
  <c r="N44" i="2" l="1"/>
  <c r="I65" i="2"/>
  <c r="E70" i="2"/>
  <c r="C12" i="1" s="1"/>
  <c r="C16" i="1" s="1"/>
  <c r="I64" i="2"/>
  <c r="H44" i="2"/>
  <c r="G44" i="2"/>
  <c r="I62" i="2"/>
  <c r="G66" i="2"/>
  <c r="G70" i="2" s="1"/>
  <c r="J44" i="2"/>
  <c r="M44" i="2"/>
  <c r="K44" i="2"/>
  <c r="I44" i="2"/>
  <c r="L44" i="2"/>
  <c r="G31" i="2"/>
  <c r="O20" i="2"/>
  <c r="P20" i="2" s="1"/>
  <c r="I61" i="2"/>
  <c r="I63" i="2"/>
  <c r="O42" i="2"/>
  <c r="P42" i="2" s="1"/>
  <c r="O41" i="2"/>
  <c r="P41" i="2" s="1"/>
  <c r="O43" i="2"/>
  <c r="P43" i="2" s="1"/>
  <c r="H66" i="2"/>
  <c r="H55" i="2"/>
  <c r="G55" i="2"/>
  <c r="O28" i="2"/>
  <c r="P28" i="2" s="1"/>
  <c r="I31" i="2"/>
  <c r="O18" i="2"/>
  <c r="P18" i="2" s="1"/>
  <c r="O17" i="2"/>
  <c r="P17" i="2" s="1"/>
  <c r="M31" i="2"/>
  <c r="O16" i="2"/>
  <c r="P16" i="2" s="1"/>
  <c r="O15" i="2"/>
  <c r="P15" i="2" s="1"/>
  <c r="O14" i="2"/>
  <c r="P14" i="2" s="1"/>
  <c r="O13" i="2"/>
  <c r="P13" i="2" s="1"/>
  <c r="O24" i="2"/>
  <c r="P24" i="2" s="1"/>
  <c r="K31" i="2"/>
  <c r="J31" i="2"/>
  <c r="O22" i="2"/>
  <c r="P22" i="2" s="1"/>
  <c r="O30" i="2"/>
  <c r="P30" i="2" s="1"/>
  <c r="O21" i="2"/>
  <c r="P21" i="2" s="1"/>
  <c r="L31" i="2"/>
  <c r="O26" i="2"/>
  <c r="P26" i="2" s="1"/>
  <c r="H31" i="2"/>
  <c r="O19" i="2"/>
  <c r="P19" i="2" s="1"/>
  <c r="O29" i="2"/>
  <c r="P29" i="2" s="1"/>
  <c r="O12" i="2"/>
  <c r="P12" i="2" s="1"/>
  <c r="O23" i="2"/>
  <c r="P23" i="2" s="1"/>
  <c r="O25" i="2"/>
  <c r="P25" i="2" s="1"/>
  <c r="O27" i="2"/>
  <c r="P27" i="2" s="1"/>
  <c r="N31" i="2"/>
  <c r="B47" i="1" l="1"/>
  <c r="I66" i="2"/>
  <c r="P44" i="2"/>
  <c r="O44" i="2"/>
  <c r="H70" i="2" s="1"/>
  <c r="I70" i="2" s="1"/>
  <c r="D12" i="1" s="1"/>
  <c r="O31" i="2"/>
  <c r="P31" i="2" s="1"/>
  <c r="D11" i="1" s="1"/>
  <c r="P32" i="2"/>
  <c r="D15" i="1" l="1"/>
  <c r="D16" i="1" s="1"/>
  <c r="D18" i="1" s="1"/>
  <c r="I71" i="2"/>
</calcChain>
</file>

<file path=xl/sharedStrings.xml><?xml version="1.0" encoding="utf-8"?>
<sst xmlns="http://schemas.openxmlformats.org/spreadsheetml/2006/main" count="368" uniqueCount="257">
  <si>
    <t>Initiative Priority Number:</t>
  </si>
  <si>
    <t>Initiative Title:</t>
  </si>
  <si>
    <t xml:space="preserve"> </t>
  </si>
  <si>
    <t>Resources Summary</t>
  </si>
  <si>
    <t>FTE</t>
  </si>
  <si>
    <t>$</t>
  </si>
  <si>
    <t>Position Title</t>
  </si>
  <si>
    <t>Account Code</t>
  </si>
  <si>
    <t>Social Security</t>
  </si>
  <si>
    <t>Dept ID Number</t>
  </si>
  <si>
    <t xml:space="preserve">    </t>
  </si>
  <si>
    <t>Salary</t>
  </si>
  <si>
    <t>$ Cost</t>
  </si>
  <si>
    <t>Department Name:</t>
  </si>
  <si>
    <t>GENERAL INSTRUCTIONS</t>
  </si>
  <si>
    <t>SPECIFIC INSTRUCTIONS</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</si>
  <si>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</si>
  <si>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</si>
  <si>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</si>
  <si>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</si>
  <si>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</si>
  <si>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</si>
  <si>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</si>
  <si>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</si>
  <si>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</si>
  <si>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</si>
  <si>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</si>
  <si>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</si>
  <si>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</si>
  <si>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</si>
  <si>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</si>
  <si>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</si>
  <si>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</si>
  <si>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</si>
  <si>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</si>
  <si>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</si>
  <si>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</si>
  <si>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</si>
  <si>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</si>
  <si>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</si>
  <si>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</si>
  <si>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</si>
  <si>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</si>
  <si>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</si>
  <si>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</si>
  <si>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</si>
  <si>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</si>
  <si>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</si>
  <si>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</si>
  <si>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</si>
  <si>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</si>
  <si>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</si>
  <si>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</si>
  <si>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</si>
  <si>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</si>
  <si>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</si>
  <si>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</si>
  <si>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</si>
  <si>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</si>
  <si>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</si>
  <si>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</si>
  <si>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</si>
  <si>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</si>
  <si>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</si>
  <si>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</si>
  <si>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</si>
  <si>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</si>
  <si>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</si>
  <si>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</si>
  <si>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</si>
  <si>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</si>
  <si>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</si>
  <si>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</si>
  <si>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</si>
  <si>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</si>
  <si>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</si>
  <si>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</si>
  <si>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</si>
  <si>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</si>
  <si>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</si>
  <si>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</si>
  <si>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</si>
  <si>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</si>
  <si>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</si>
  <si>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</si>
  <si>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</si>
  <si>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</si>
  <si>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</si>
  <si>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</si>
  <si>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</si>
  <si>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</si>
  <si>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</si>
  <si>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</si>
  <si>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</si>
  <si>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</si>
  <si>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</si>
  <si>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</si>
  <si>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</si>
  <si>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</si>
  <si>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</si>
  <si>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</si>
  <si>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</si>
  <si>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</si>
  <si>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</si>
  <si>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 xml:space="preserve">Please explain the methodology or benchmarks used to decide that this new funding is required and why.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</si>
  <si>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</si>
  <si>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</si>
  <si>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</si>
  <si>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</si>
  <si>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</si>
  <si>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</si>
  <si>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</si>
  <si>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</si>
  <si>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</si>
  <si>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</si>
  <si>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</si>
  <si>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</si>
  <si>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</si>
  <si>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Revenue</t>
  </si>
  <si>
    <t>Total Revenue Request</t>
  </si>
  <si>
    <r>
      <rPr>
        <sz val="10"/>
        <color rgb="FFC00000"/>
        <rFont val="Calibri"/>
        <family val="2"/>
      </rPr>
      <t>①</t>
    </r>
    <r>
      <rPr>
        <sz val="10"/>
        <rFont val="Calibri"/>
        <family val="2"/>
      </rPr>
      <t xml:space="preserve">
Dept ID Number</t>
    </r>
  </si>
  <si>
    <r>
      <rPr>
        <sz val="10"/>
        <color rgb="FFC00000"/>
        <rFont val="Calibri"/>
        <family val="2"/>
      </rPr>
      <t>②</t>
    </r>
    <r>
      <rPr>
        <sz val="10"/>
        <rFont val="Arial"/>
        <family val="2"/>
      </rPr>
      <t xml:space="preserve">
Revenue Description</t>
    </r>
  </si>
  <si>
    <r>
      <rPr>
        <sz val="10"/>
        <color rgb="FFC00000"/>
        <rFont val="Calibri"/>
        <family val="2"/>
      </rPr>
      <t>③</t>
    </r>
    <r>
      <rPr>
        <sz val="10"/>
        <rFont val="Arial"/>
        <family val="2"/>
      </rPr>
      <t xml:space="preserve">
Account Code</t>
    </r>
  </si>
  <si>
    <r>
      <rPr>
        <sz val="10"/>
        <color rgb="FFC00000"/>
        <rFont val="Calibri"/>
        <family val="2"/>
      </rPr>
      <t>④</t>
    </r>
    <r>
      <rPr>
        <sz val="10"/>
        <rFont val="Arial"/>
        <family val="2"/>
      </rPr>
      <t xml:space="preserve">
$</t>
    </r>
  </si>
  <si>
    <t>Agency Service Request</t>
  </si>
  <si>
    <t xml:space="preserve">  Total Expense Request</t>
  </si>
  <si>
    <t>Net Contribution to Reserve</t>
  </si>
  <si>
    <t>Revenue Request</t>
  </si>
  <si>
    <t>This information is carried forward from Summary Sheet</t>
  </si>
  <si>
    <t>Note: At this point all of the words Required should have disappeared if the entire section is complete</t>
  </si>
  <si>
    <t>Concise description/ justification for this initiative Request</t>
  </si>
  <si>
    <t>Methodology or Benchmarks used to decide new funding is needed and why</t>
  </si>
  <si>
    <t xml:space="preserve">This section must be completed to provide the unit's division head with the methodology or benchmarks that were used to determine that new funding is needed for this initiative request and why the new funding is needed. </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</si>
  <si>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</si>
  <si>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</si>
  <si>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</si>
  <si>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phrases with the word Required should have disappeared if the entire section is complete.</t>
  </si>
  <si>
    <t>FORM NOT COMPLETE</t>
  </si>
  <si>
    <t>FORM COMPLETE</t>
  </si>
  <si>
    <t>Part -Time Personal Services Section</t>
  </si>
  <si>
    <t>The section that follows details the information to be provided by each organizational unit in completing the Auxiliary initiative request form.</t>
  </si>
  <si>
    <t xml:space="preserve">Summary of Initiative Request </t>
  </si>
  <si>
    <t xml:space="preserve">Detail Information </t>
  </si>
  <si>
    <t>Note: Row 55 contains Excel calculation that summarizes the total Revenue request.  This total is carried to the (1)Summary Sheet.</t>
  </si>
  <si>
    <t>Sheet 1 of 4 – (1) Summary:</t>
  </si>
  <si>
    <t>Sheet 2 of 4 – (2) Revenue:</t>
  </si>
  <si>
    <t>Sheet 3 of 4 – (3) Personal Services:</t>
  </si>
  <si>
    <t>Sheet 4 of 4 – (4) Nonpersonal Services</t>
  </si>
  <si>
    <r>
      <rPr>
        <sz val="14"/>
        <color rgb="FFFF0000"/>
        <rFont val="Arial"/>
        <family val="2"/>
      </rPr>
      <t xml:space="preserve">⑤
</t>
    </r>
    <r>
      <rPr>
        <sz val="10"/>
        <rFont val="Arial"/>
        <family val="2"/>
      </rPr>
      <t>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</si>
  <si>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</si>
  <si>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</si>
  <si>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⑤</t>
    </r>
    <r>
      <rPr>
        <sz val="10"/>
        <rFont val="Arial"/>
        <family val="2"/>
      </rPr>
      <t xml:space="preserve">
Total
Salary
for All 
FTEs </t>
    </r>
  </si>
  <si>
    <t>Provide Requested Information</t>
  </si>
  <si>
    <t>Detail Information</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</si>
  <si>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</si>
  <si>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Row36 contains Excel calculation that summarizes the total On-Going Nonpersonal Services expenditures.  This total is carried to the (1)Summary Sheet.</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</si>
  <si>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</si>
  <si>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</si>
  <si>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</si>
  <si>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7. Total Request:  Excel calculation that summarizes the total FTE and dollars related to this initiative.</t>
  </si>
  <si>
    <t>Enter 1) Dept ID number, 2) Revenue Description, 3) Revenue Account Code, and 4) Requested amount.</t>
  </si>
  <si>
    <t>1. Revenue $:  Excel calculation carries forward the Total Revenue Request from Sheet 2 of 4.</t>
  </si>
  <si>
    <t>Potential Department /Divisional funds to Reallocate for this initiative Request</t>
  </si>
  <si>
    <t>This section must be completed to indicate whether funds are available and what funds are available to reallocate to fund part or all of this request.</t>
  </si>
  <si>
    <t>Please explain any potential department or divisional  funds that could be reallocated to partially or fully fund this initiative</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</si>
  <si>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specified characteristic and/or goal. </t>
    </r>
  </si>
  <si>
    <t>Note: Row 47 contains Excel calculation that summarizes the total One-Time Nonpersonal Services expenditures.  This total is carried to the (1)Summary Sheet.</t>
  </si>
  <si>
    <t>One-Time Nonpersonal Services Section -- Nonrecurring One-Time Funding</t>
  </si>
  <si>
    <t>On-Going Nonpersonal Services Section  -- Recurring Permanent Funding</t>
  </si>
  <si>
    <t xml:space="preserve"> Following row allows minimum of 11 characters and  maximum of 1,600 characters</t>
  </si>
  <si>
    <t>Following row allows maximum of  1,000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</si>
  <si>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</si>
  <si>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</si>
  <si>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</si>
  <si>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</si>
  <si>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</si>
  <si>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</si>
  <si>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</si>
  <si>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Describe how this initiative helps the unit meet this JMU-STAR objective.</t>
  </si>
  <si>
    <t>Identify the JMU Strategic Accountability and Reporting (STAR) Tool information to which this initiative relates. Please list the JMU-STAR objective short title and describe how this initiative helps the unit meet this objective.</t>
  </si>
  <si>
    <t>4. The summary must also include the short description of the new JMU Strategic Accountability and Reporting (STAR) Tool objective related to this initiative.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</si>
  <si>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</si>
  <si>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</si>
  <si>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</si>
  <si>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National Prominence</t>
  </si>
  <si>
    <t>Access, Inclusion and Diversity</t>
  </si>
  <si>
    <t>Academic Quality: Outstanding Programs</t>
  </si>
  <si>
    <t>Academic Quality: Excellence in Teaching and Scholarly Endeavors</t>
  </si>
  <si>
    <t>Student Life &amp; Success</t>
  </si>
  <si>
    <t>Engagement</t>
  </si>
  <si>
    <t>Faculty &amp; Staff Success</t>
  </si>
  <si>
    <t>Recreation and Athletics</t>
  </si>
  <si>
    <t>Fiscal and Facility Stewardship</t>
  </si>
  <si>
    <t>A Culture of Philanthropy</t>
  </si>
  <si>
    <t>Support for each new position requested at Department level for  $5,000 per position</t>
  </si>
  <si>
    <t>Return an electronic copy of each initiative to the Office of Budget Management.</t>
  </si>
  <si>
    <r>
      <rPr>
        <b/>
        <sz val="11"/>
        <color rgb="FFC00000"/>
        <rFont val="Arial"/>
        <family val="2"/>
      </rPr>
      <t xml:space="preserve">Notes: </t>
    </r>
    <r>
      <rPr>
        <sz val="11"/>
        <rFont val="Arial"/>
        <family val="2"/>
      </rPr>
      <t xml:space="preserve">
</t>
    </r>
    <r>
      <rPr>
        <sz val="11"/>
        <color rgb="FFC00000"/>
        <rFont val="Arial"/>
        <family val="2"/>
      </rPr>
      <t>►</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</si>
  <si>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 xml:space="preserve">2. </t>
    </r>
    <r>
      <rPr>
        <u/>
        <sz val="11"/>
        <rFont val="Arial"/>
        <family val="2"/>
      </rPr>
      <t xml:space="preserve">Initiative Title: </t>
    </r>
    <r>
      <rPr>
        <sz val="11"/>
        <rFont val="Arial"/>
        <family val="2"/>
      </rPr>
      <t>Enter into Column C the title of this initiative.</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</si>
  <si>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</si>
  <si>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</si>
  <si>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</si>
  <si>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</si>
  <si>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</si>
  <si>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</si>
  <si>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② </t>
    </r>
    <r>
      <rPr>
        <u/>
        <sz val="11"/>
        <rFont val="Arial"/>
        <family val="2"/>
      </rPr>
      <t>Revenue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</si>
  <si>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Revenue description. </t>
    </r>
  </si>
  <si>
    <r>
      <rPr>
        <sz val="11"/>
        <color rgb="FFC00000"/>
        <rFont val="Arial"/>
        <family val="2"/>
      </rPr>
      <t>④</t>
    </r>
    <r>
      <rPr>
        <u/>
        <sz val="11"/>
        <color rgb="FFC00000"/>
        <rFont val="Arial"/>
        <family val="2"/>
      </rPr>
      <t xml:space="preserve"> </t>
    </r>
    <r>
      <rPr>
        <u/>
        <sz val="11"/>
        <rFont val="Arial"/>
        <family val="2"/>
      </rPr>
      <t xml:space="preserve">$ </t>
    </r>
    <r>
      <rPr>
        <sz val="11"/>
        <rFont val="Arial"/>
        <family val="2"/>
      </rPr>
      <t>:  Enter the dollar amount for a Revenue related to this initiative. (Enter revenue as a positive number)</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</si>
  <si>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</si>
  <si>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</si>
  <si>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</si>
  <si>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</si>
  <si>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</si>
  <si>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</si>
  <si>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</si>
  <si>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</si>
  <si>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</si>
  <si>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</si>
  <si>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</si>
  <si>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</si>
  <si>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</si>
  <si>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</si>
  <si>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</si>
  <si>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5. This form consists of four sheets.  These sheets provide the division head with a written Summary and requests for Revenue, Personal Services,  and Nonpersonal Services expenditure funding.  The sheets are titled (1) Summary, (2) Revenue, (3)Personal Services, and (4) Nonpersonal Services.</t>
  </si>
  <si>
    <t xml:space="preserve">1. This form should be used by Auxiliary Enterprise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</si>
  <si>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t>2. Each completed initiative request should be a stand-alone decision package. Do not combine several initiatives/ideas on a single set of initiative request forms.</t>
  </si>
  <si>
    <r>
      <t xml:space="preserve">6. The “Auxiliary Enterprise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</si>
  <si>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4. Nonpersonal Services —Ongoing $: Excel calculation carries forward the Nonpersonal Services — Ongoing Total from sheet 4 of 4.</t>
  </si>
  <si>
    <t>5.  Nonpersonal Services —One Time $:  Excel calculation carries forward the Nonpersonal Services —One Time total from sheet 4 of 4.</t>
  </si>
  <si>
    <t xml:space="preserve">6. Agency Service Charge $: Excel calculation that multiplies the subtotal of Full-time and Part-time Personal services and Ongoing and One-time Nonpersonal Services by the annual rate.  </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</si>
  <si>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</si>
  <si>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</si>
  <si>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</si>
  <si>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Notes:
►</t>
    </r>
    <r>
      <rPr>
        <sz val="11"/>
        <rFont val="Arial"/>
        <family val="2"/>
      </rPr>
      <t>Column B of this section lets the user know that data is</t>
    </r>
    <r>
      <rPr>
        <sz val="11"/>
        <color rgb="FFC00000"/>
        <rFont val="Arial"/>
        <family val="2"/>
      </rPr>
      <t xml:space="preserve"> 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</si>
  <si>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t>Note: At this point all of the phrases with the word Required should have disappeared if the entire section is complete.  If the Entire worksheet is complete the cell at the bottom of the form should now look like the following row.</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</si>
  <si>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The website follows:</t>
    </r>
  </si>
  <si>
    <r>
      <rPr>
        <b/>
        <u/>
        <sz val="11"/>
        <color rgb="FFC00000"/>
        <rFont val="Arial"/>
        <family val="2"/>
      </rPr>
      <t>Benefit Calculations:</t>
    </r>
    <r>
      <rPr>
        <b/>
        <u/>
        <sz val="11"/>
        <rFont val="Arial"/>
        <family val="2"/>
      </rPr>
      <t xml:space="preserve"> </t>
    </r>
    <r>
      <rPr>
        <b/>
        <sz val="11"/>
        <rFont val="Arial"/>
        <family val="2"/>
      </rPr>
      <t xml:space="preserve">These benefit rates are estimates and are subject to Legislative change. </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</si>
  <si>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</si>
  <si>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</si>
  <si>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t xml:space="preserve">2. Full-Time Personal Services FTE/ $: Excel calculation carries forward the Full-time Personal Services Salary and Benefits Total from sheet 3 of 4.  </t>
  </si>
  <si>
    <t>3. Part-Time Personal Services Total FTE/ $: Excel calculation carries forward the Part-Time Personal Services Salary/Wages and Benefits Total from sheet 3 of 4.</t>
  </si>
  <si>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</si>
  <si>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</si>
  <si>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Click on Drop Down List to find arrow for selection.</t>
    </r>
  </si>
  <si>
    <r>
      <t xml:space="preserve">Full-Time Personal Services Section - </t>
    </r>
    <r>
      <rPr>
        <b/>
        <sz val="10"/>
        <rFont val="Arial"/>
        <family val="2"/>
      </rPr>
      <t>(Final classification and compensation will be determined by Human Resources based on the Position Description)</t>
    </r>
  </si>
  <si>
    <r>
      <t xml:space="preserve">Full-time Personal Services - </t>
    </r>
    <r>
      <rPr>
        <b/>
        <sz val="10"/>
        <rFont val="Arial"/>
        <family val="2"/>
      </rPr>
      <t>(Final classification and compensation will be determined by Human Resources based on the Position Description)</t>
    </r>
  </si>
  <si>
    <t xml:space="preserve">VRS total Percent </t>
  </si>
  <si>
    <t>ORP total Percent</t>
  </si>
  <si>
    <t>HYBRID total Percent</t>
  </si>
  <si>
    <t>VALORS total Percent</t>
  </si>
  <si>
    <t>DEFAULT FOR ALL NEW POSITIONS is HYBRID 2% VOLUNTARY (JMU + 2.5%)</t>
  </si>
  <si>
    <t>(DEFAULT)</t>
  </si>
  <si>
    <t>Benefits for 2026-27</t>
  </si>
  <si>
    <t>VRS/HYBRID</t>
  </si>
  <si>
    <t>Auxiliary Enterprise Initiative Request Form FY27</t>
  </si>
  <si>
    <r>
      <rPr>
        <sz val="14"/>
        <color rgb="FFFF0000"/>
        <rFont val="Arial"/>
        <family val="2"/>
      </rPr>
      <t>②</t>
    </r>
    <r>
      <rPr>
        <sz val="10"/>
        <rFont val="Arial"/>
        <family val="2"/>
      </rPr>
      <t xml:space="preserve">
Non-Hourly Part-Time 
FY26-27 GA salaries are as follows:               Graduate Assistantships: $10,110;
 Teaching Assistantships: $11,865; 
                      Doctorals: $19,855</t>
    </r>
  </si>
  <si>
    <r>
      <rPr>
        <sz val="14"/>
        <color rgb="FFFF0000"/>
        <rFont val="Arial"/>
        <family val="2"/>
      </rPr>
      <t>②</t>
    </r>
    <r>
      <rPr>
        <sz val="10"/>
        <rFont val="Arial"/>
        <family val="2"/>
      </rPr>
      <t xml:space="preserve">
Hourly Part-Time                                                Note: Minimum wage is $12.77 effective 01/01/2026. Assume a 3% increase to $13.15 effective 01/01/2027.  Maximum annual hours for General Wages cannot exceed 1,500</t>
    </r>
  </si>
  <si>
    <t>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</si>
</sst>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3" formatCode="_(* #,##0.00_);_(* \(#,##0.00\);_(* &quot;-&quot;??_);_(@_)"/>
    <numFmt numFmtId="164" formatCode="_(* #,##0_);_(* \(#,##0\);_(* &quot;-&quot;??_);_(@_)"/>
    <numFmt numFmtId="165" formatCode="0.0000"/>
    <numFmt numFmtId="166" formatCode="&quot;$&quot;#,##0"/>
  </numFmts>
  <fonts count="43"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b/>
      <sz val="14"/>
      <name val="Rockwell"/>
      <family val="1"/>
    </font>
    <font>
      <b/>
      <sz val="12"/>
      <color rgb="FFFF0000"/>
      <name val="Calibri"/>
      <family val="2"/>
    </font>
    <font>
      <sz val="10"/>
      <color rgb="FFC00000"/>
      <name val="Calibri"/>
      <family val="2"/>
    </font>
    <font>
      <b/>
      <sz val="10"/>
      <color rgb="FFFF0000"/>
      <name val="Arial"/>
      <family val="2"/>
    </font>
    <font>
      <sz val="9"/>
      <name val="Arial"/>
      <family val="2"/>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u/>
      <sz val="11"/>
      <color rgb="FFC00000"/>
      <name val="Arial"/>
      <family val="2"/>
    </font>
    <font>
      <sz val="11"/>
      <color rgb="FF7030A0"/>
      <name val="Arial"/>
      <family val="2"/>
    </font>
    <font>
      <b/>
      <u/>
      <sz val="11"/>
      <color rgb="FFC00000"/>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gray0625">
        <bgColor rgb="FFFFFF00"/>
      </patternFill>
    </fill>
    <fill>
      <patternFill patternType="solid">
        <fgColor theme="7" tint="0.79998168889431442"/>
        <bgColor indexed="64"/>
      </patternFill>
    </fill>
    <fill>
      <patternFill patternType="solid">
        <fgColor theme="0" tint="-0.499984740745262"/>
        <bgColor indexed="64"/>
      </patternFill>
    </fill>
    <fill>
      <patternFill patternType="solid">
        <fgColor rgb="FF99FF33"/>
        <bgColor indexed="64"/>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medium">
        <color indexed="64"/>
      </left>
      <right style="medium">
        <color indexed="64"/>
      </right>
      <top style="thin">
        <color theme="0" tint="-0.24994659260841701"/>
      </top>
      <bottom/>
      <diagonal/>
    </border>
    <border>
      <left style="medium">
        <color indexed="64"/>
      </left>
      <right style="medium">
        <color indexed="64"/>
      </right>
      <top style="thin">
        <color theme="0" tint="-0.24994659260841701"/>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style="thick">
        <color rgb="FF6600CC"/>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thick">
        <color rgb="FF0000FF"/>
      </left>
      <right style="thin">
        <color indexed="64"/>
      </right>
      <top style="thin">
        <color indexed="64"/>
      </top>
      <bottom style="thin">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medium">
        <color indexed="64"/>
      </left>
      <right style="thick">
        <color rgb="FF0000FF"/>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right style="thick">
        <color rgb="FF0000FF"/>
      </right>
      <top/>
      <bottom/>
      <diagonal/>
    </border>
    <border>
      <left/>
      <right style="thick">
        <color rgb="FF0000FF"/>
      </right>
      <top style="thick">
        <color rgb="FF6600CC"/>
      </top>
      <bottom/>
      <diagonal/>
    </border>
    <border>
      <left style="medium">
        <color indexed="64"/>
      </left>
      <right style="thick">
        <color rgb="FF0000FF"/>
      </right>
      <top style="medium">
        <color indexed="64"/>
      </top>
      <bottom/>
      <diagonal/>
    </border>
    <border>
      <left style="medium">
        <color indexed="64"/>
      </left>
      <right style="thick">
        <color rgb="FF0000FF"/>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style="thick">
        <color rgb="FF0000FF"/>
      </left>
      <right/>
      <top/>
      <bottom style="medium">
        <color indexed="64"/>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style="medium">
        <color indexed="64"/>
      </right>
      <top style="medium">
        <color indexed="64"/>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right/>
      <top style="thin">
        <color rgb="FF0000FF"/>
      </top>
      <bottom/>
      <diagonal/>
    </border>
    <border>
      <left style="thick">
        <color rgb="FF0000FF"/>
      </left>
      <right/>
      <top style="thick">
        <color rgb="FF6600CC"/>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style="thin">
        <color rgb="FF0000FF"/>
      </top>
      <bottom/>
      <diagonal/>
    </border>
    <border>
      <left/>
      <right style="thick">
        <color rgb="FF0000FF"/>
      </right>
      <top/>
      <bottom style="medium">
        <color indexed="64"/>
      </bottom>
      <diagonal/>
    </border>
    <border>
      <left/>
      <right style="thick">
        <color rgb="FF0000FF"/>
      </right>
      <top style="thick">
        <color rgb="FF290AAE"/>
      </top>
      <bottom style="medium">
        <color indexed="64"/>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ck">
        <color rgb="FF0000FF"/>
      </left>
      <right style="medium">
        <color indexed="64"/>
      </right>
      <top style="thin">
        <color theme="0" tint="-0.24994659260841701"/>
      </top>
      <bottom/>
      <diagonal/>
    </border>
    <border>
      <left/>
      <right/>
      <top style="thin">
        <color theme="0" tint="-0.24994659260841701"/>
      </top>
      <bottom/>
      <diagonal/>
    </border>
    <border>
      <left style="medium">
        <color indexed="64"/>
      </left>
      <right style="thick">
        <color rgb="FF0000FF"/>
      </right>
      <top style="thin">
        <color theme="0" tint="-0.24994659260841701"/>
      </top>
      <bottom/>
      <diagonal/>
    </border>
    <border>
      <left style="thick">
        <color rgb="FF0000FF"/>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rgb="FF0000F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0000FF"/>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ck">
        <color rgb="FF0000FF"/>
      </right>
      <top style="medium">
        <color indexed="64"/>
      </top>
      <bottom style="medium">
        <color indexed="64"/>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style="medium">
        <color indexed="64"/>
      </bottom>
      <diagonal/>
    </border>
    <border>
      <left/>
      <right style="thick">
        <color rgb="FF0000FF"/>
      </right>
      <top style="medium">
        <color indexed="64"/>
      </top>
      <bottom style="thick">
        <color rgb="FF6600CC"/>
      </bottom>
      <diagonal/>
    </border>
    <border>
      <left style="medium">
        <color indexed="64"/>
      </left>
      <right style="medium">
        <color indexed="64"/>
      </right>
      <top/>
      <bottom style="thin">
        <color theme="0" tint="-0.24994659260841701"/>
      </bottom>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29" fillId="0" borderId="0" applyFont="0" applyFill="0" applyBorder="0" applyAlignment="0" applyProtection="0"/>
  </cellStyleXfs>
  <cellXfs count="568">
    <xf numFmtId="0" fontId="0" fillId="0" borderId="0" xfId="0"/>
    <xf numFmtId="0" fontId="3" fillId="0" borderId="0" xfId="0" applyFont="1"/>
    <xf numFmtId="0" fontId="0" fillId="0" borderId="3" xfId="0" applyBorder="1"/>
    <xf numFmtId="2" fontId="0" fillId="5" borderId="13" xfId="0" applyNumberFormat="1" applyFill="1" applyBorder="1"/>
    <xf numFmtId="37" fontId="0" fillId="5" borderId="13" xfId="1" applyNumberFormat="1" applyFont="1" applyFill="1" applyBorder="1" applyProtection="1"/>
    <xf numFmtId="2" fontId="0" fillId="5" borderId="14" xfId="0" applyNumberFormat="1" applyFill="1" applyBorder="1"/>
    <xf numFmtId="0" fontId="0" fillId="0" borderId="15" xfId="0" applyBorder="1" applyAlignment="1">
      <alignment horizontal="center"/>
    </xf>
    <xf numFmtId="0" fontId="1" fillId="0" borderId="15" xfId="0" applyFont="1" applyBorder="1" applyAlignment="1">
      <alignment horizontal="center"/>
    </xf>
    <xf numFmtId="0" fontId="0" fillId="0" borderId="14" xfId="0" applyBorder="1"/>
    <xf numFmtId="2" fontId="3" fillId="13" borderId="32" xfId="0" applyNumberFormat="1" applyFont="1" applyFill="1" applyBorder="1"/>
    <xf numFmtId="0" fontId="1" fillId="13" borderId="46" xfId="0" applyFont="1" applyFill="1" applyBorder="1" applyProtection="1">
      <protection locked="0"/>
    </xf>
    <xf numFmtId="0" fontId="3" fillId="13" borderId="34" xfId="0" applyFont="1" applyFill="1" applyBorder="1" applyProtection="1">
      <protection locked="0"/>
    </xf>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xf numFmtId="0" fontId="8" fillId="0" borderId="5" xfId="0" applyFont="1" applyBorder="1"/>
    <xf numFmtId="0" fontId="8" fillId="0" borderId="6" xfId="0" applyFont="1" applyBorder="1" applyAlignment="1">
      <alignment horizontal="center"/>
    </xf>
    <xf numFmtId="0" fontId="8" fillId="0" borderId="6" xfId="0" applyFont="1" applyBorder="1"/>
    <xf numFmtId="164" fontId="8" fillId="0" borderId="7" xfId="1" applyNumberFormat="1" applyFont="1" applyBorder="1" applyProtection="1"/>
    <xf numFmtId="0" fontId="25" fillId="0" borderId="12" xfId="0" applyFont="1" applyBorder="1" applyAlignment="1">
      <alignment horizontal="center"/>
    </xf>
    <xf numFmtId="164" fontId="25" fillId="0" borderId="12" xfId="1" applyNumberFormat="1" applyFont="1" applyBorder="1" applyAlignment="1" applyProtection="1">
      <alignment horizontal="center"/>
    </xf>
    <xf numFmtId="0" fontId="8" fillId="0" borderId="14" xfId="0" applyFont="1" applyBorder="1" applyAlignment="1">
      <alignment horizontal="center"/>
    </xf>
    <xf numFmtId="164" fontId="8" fillId="0" borderId="14" xfId="1" applyNumberFormat="1" applyFont="1" applyBorder="1" applyAlignment="1" applyProtection="1">
      <alignment horizontal="center"/>
    </xf>
    <xf numFmtId="0" fontId="2" fillId="13" borderId="8" xfId="0" applyFont="1" applyFill="1" applyBorder="1"/>
    <xf numFmtId="0" fontId="2" fillId="13" borderId="9" xfId="0" applyFont="1" applyFill="1" applyBorder="1"/>
    <xf numFmtId="0" fontId="8" fillId="13" borderId="9" xfId="0" applyFont="1" applyFill="1" applyBorder="1"/>
    <xf numFmtId="0" fontId="3" fillId="0" borderId="52" xfId="0" applyFont="1" applyBorder="1"/>
    <xf numFmtId="0" fontId="0" fillId="0" borderId="13" xfId="0" applyBorder="1" applyAlignment="1" applyProtection="1">
      <alignment horizontal="left"/>
      <protection locked="0"/>
    </xf>
    <xf numFmtId="0" fontId="0" fillId="8" borderId="0" xfId="0" applyFill="1" applyAlignment="1" applyProtection="1">
      <alignment horizontal="left"/>
      <protection locked="0"/>
    </xf>
    <xf numFmtId="4" fontId="0" fillId="0" borderId="12" xfId="0" applyNumberFormat="1" applyBorder="1" applyProtection="1">
      <protection locked="0"/>
    </xf>
    <xf numFmtId="164" fontId="0" fillId="0" borderId="11" xfId="0" applyNumberFormat="1" applyBorder="1" applyAlignment="1" applyProtection="1">
      <alignment horizontal="left"/>
      <protection locked="0"/>
    </xf>
    <xf numFmtId="4" fontId="0" fillId="0" borderId="13" xfId="0" applyNumberFormat="1" applyBorder="1" applyProtection="1">
      <protection locked="0"/>
    </xf>
    <xf numFmtId="164" fontId="0" fillId="0" borderId="3"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6" xfId="0" applyFont="1" applyBorder="1" applyAlignment="1">
      <alignment horizontal="center"/>
    </xf>
    <xf numFmtId="0" fontId="3" fillId="0" borderId="0" xfId="0" applyFont="1" applyAlignment="1">
      <alignment horizontal="left"/>
    </xf>
    <xf numFmtId="0" fontId="3" fillId="0" borderId="6" xfId="0" applyFont="1" applyBorder="1"/>
    <xf numFmtId="0" fontId="1" fillId="0" borderId="1" xfId="0" applyFont="1" applyBorder="1" applyAlignment="1">
      <alignment horizontal="center"/>
    </xf>
    <xf numFmtId="0" fontId="0" fillId="0" borderId="1" xfId="0" applyBorder="1"/>
    <xf numFmtId="0" fontId="0" fillId="0" borderId="27" xfId="0" applyBorder="1" applyAlignment="1">
      <alignment horizontal="center"/>
    </xf>
    <xf numFmtId="0" fontId="0" fillId="0" borderId="28" xfId="0" applyBorder="1" applyAlignment="1">
      <alignment horizontal="center"/>
    </xf>
    <xf numFmtId="0" fontId="3" fillId="11" borderId="10" xfId="0" applyFont="1" applyFill="1" applyBorder="1" applyAlignment="1">
      <alignment horizontal="center" vertical="top" wrapText="1"/>
    </xf>
    <xf numFmtId="0" fontId="3" fillId="11" borderId="15" xfId="0" applyFont="1" applyFill="1" applyBorder="1" applyAlignment="1">
      <alignment horizontal="center" vertical="top" wrapText="1"/>
    </xf>
    <xf numFmtId="2" fontId="18" fillId="11" borderId="15" xfId="0" applyNumberFormat="1" applyFont="1" applyFill="1" applyBorder="1" applyAlignment="1">
      <alignment horizontal="center" vertical="top" wrapText="1"/>
    </xf>
    <xf numFmtId="37" fontId="18" fillId="11" borderId="8" xfId="0" applyNumberFormat="1"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12" borderId="26" xfId="0" applyFont="1" applyFill="1" applyBorder="1" applyAlignment="1">
      <alignment horizontal="center" vertical="top" wrapText="1"/>
    </xf>
    <xf numFmtId="0" fontId="0" fillId="4" borderId="15" xfId="0" applyFill="1" applyBorder="1"/>
    <xf numFmtId="0" fontId="1" fillId="0" borderId="0" xfId="0" applyFont="1" applyAlignment="1">
      <alignment horizontal="center"/>
    </xf>
    <xf numFmtId="0" fontId="14" fillId="0" borderId="21" xfId="0" applyFont="1" applyBorder="1" applyAlignment="1">
      <alignment horizontal="center"/>
    </xf>
    <xf numFmtId="0" fontId="1" fillId="0" borderId="21" xfId="0" applyFont="1" applyBorder="1" applyAlignment="1">
      <alignment horizontal="center"/>
    </xf>
    <xf numFmtId="0" fontId="0" fillId="0" borderId="21" xfId="0" applyBorder="1"/>
    <xf numFmtId="0" fontId="1" fillId="10" borderId="32" xfId="0" applyFont="1" applyFill="1" applyBorder="1"/>
    <xf numFmtId="0" fontId="0" fillId="10" borderId="32" xfId="0" applyFill="1" applyBorder="1" applyAlignment="1">
      <alignment horizontal="left"/>
    </xf>
    <xf numFmtId="4" fontId="0" fillId="10" borderId="32" xfId="0" applyNumberFormat="1" applyFill="1" applyBorder="1"/>
    <xf numFmtId="0" fontId="0" fillId="0" borderId="21" xfId="0" applyBorder="1" applyAlignment="1">
      <alignment horizontal="left"/>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1" fillId="10" borderId="36" xfId="0" applyFont="1" applyFill="1" applyBorder="1"/>
    <xf numFmtId="0" fontId="0" fillId="10" borderId="36" xfId="0" applyFill="1" applyBorder="1"/>
    <xf numFmtId="39" fontId="0" fillId="10" borderId="37" xfId="1" applyNumberFormat="1" applyFont="1" applyFill="1" applyBorder="1" applyAlignment="1" applyProtection="1">
      <alignment horizontal="center"/>
    </xf>
    <xf numFmtId="164" fontId="0" fillId="10" borderId="45" xfId="1" applyNumberFormat="1" applyFont="1" applyFill="1" applyBorder="1" applyAlignment="1" applyProtection="1">
      <alignment horizontal="center"/>
    </xf>
    <xf numFmtId="164" fontId="0" fillId="4" borderId="38" xfId="1" applyNumberFormat="1" applyFont="1" applyFill="1" applyBorder="1" applyProtection="1"/>
    <xf numFmtId="0" fontId="3" fillId="4" borderId="31" xfId="0" applyFont="1" applyFill="1" applyBorder="1" applyAlignment="1">
      <alignment horizontal="center" vertical="top" wrapText="1"/>
    </xf>
    <xf numFmtId="164" fontId="0" fillId="0" borderId="21" xfId="1" applyNumberFormat="1" applyFont="1" applyBorder="1" applyAlignment="1" applyProtection="1">
      <alignment horizontal="center"/>
    </xf>
    <xf numFmtId="0" fontId="3" fillId="11" borderId="8" xfId="0" applyFont="1" applyFill="1" applyBorder="1" applyAlignment="1">
      <alignment horizontal="center" vertical="top" wrapText="1"/>
    </xf>
    <xf numFmtId="0" fontId="3" fillId="4" borderId="26" xfId="0" applyFont="1" applyFill="1" applyBorder="1" applyAlignment="1">
      <alignment horizontal="center" vertical="top" wrapText="1"/>
    </xf>
    <xf numFmtId="164" fontId="0" fillId="4" borderId="32" xfId="1" applyNumberFormat="1" applyFont="1" applyFill="1" applyBorder="1" applyProtection="1"/>
    <xf numFmtId="0" fontId="3" fillId="10" borderId="32" xfId="0" applyFont="1" applyFill="1" applyBorder="1"/>
    <xf numFmtId="0" fontId="0" fillId="10" borderId="32" xfId="0" applyFill="1" applyBorder="1"/>
    <xf numFmtId="0" fontId="0" fillId="10" borderId="35" xfId="0" applyFill="1" applyBorder="1"/>
    <xf numFmtId="0" fontId="0" fillId="10" borderId="46" xfId="0" applyFill="1" applyBorder="1"/>
    <xf numFmtId="0" fontId="0" fillId="13" borderId="39" xfId="0" applyFill="1" applyBorder="1"/>
    <xf numFmtId="0" fontId="0" fillId="13" borderId="40" xfId="0" applyFill="1" applyBorder="1"/>
    <xf numFmtId="164" fontId="0" fillId="13" borderId="40" xfId="1" applyNumberFormat="1" applyFont="1" applyFill="1" applyBorder="1" applyProtection="1"/>
    <xf numFmtId="0" fontId="3" fillId="13" borderId="6" xfId="0" applyFont="1" applyFill="1" applyBorder="1"/>
    <xf numFmtId="0" fontId="0" fillId="13" borderId="7" xfId="0" applyFill="1" applyBorder="1"/>
    <xf numFmtId="0" fontId="3" fillId="13" borderId="8" xfId="0" applyFont="1" applyFill="1" applyBorder="1"/>
    <xf numFmtId="0" fontId="0" fillId="13" borderId="10" xfId="0" applyFill="1" applyBorder="1"/>
    <xf numFmtId="0" fontId="0" fillId="13" borderId="27" xfId="0" applyFill="1" applyBorder="1" applyAlignment="1">
      <alignment horizontal="center"/>
    </xf>
    <xf numFmtId="164" fontId="3" fillId="13" borderId="8" xfId="1" applyNumberFormat="1" applyFont="1" applyFill="1" applyBorder="1" applyProtection="1"/>
    <xf numFmtId="2" fontId="3" fillId="13" borderId="44" xfId="0" applyNumberFormat="1" applyFont="1" applyFill="1" applyBorder="1"/>
    <xf numFmtId="0" fontId="3" fillId="13" borderId="43" xfId="0" applyFont="1" applyFill="1" applyBorder="1"/>
    <xf numFmtId="164" fontId="3" fillId="13" borderId="41" xfId="1" applyNumberFormat="1" applyFont="1" applyFill="1" applyBorder="1" applyAlignment="1" applyProtection="1">
      <alignment horizontal="center"/>
    </xf>
    <xf numFmtId="164" fontId="3" fillId="13" borderId="44" xfId="1" applyNumberFormat="1" applyFont="1" applyFill="1" applyBorder="1" applyAlignment="1" applyProtection="1">
      <alignment horizontal="center"/>
    </xf>
    <xf numFmtId="0" fontId="8" fillId="0" borderId="13" xfId="0" applyFont="1" applyBorder="1"/>
    <xf numFmtId="164" fontId="8" fillId="0" borderId="13" xfId="1" applyNumberFormat="1" applyFont="1" applyBorder="1" applyProtection="1"/>
    <xf numFmtId="164" fontId="3" fillId="13" borderId="35" xfId="1" applyNumberFormat="1" applyFont="1" applyFill="1" applyBorder="1" applyProtection="1"/>
    <xf numFmtId="164" fontId="3" fillId="13" borderId="33" xfId="1" applyNumberFormat="1" applyFont="1" applyFill="1" applyBorder="1" applyProtection="1"/>
    <xf numFmtId="164" fontId="3" fillId="13" borderId="34" xfId="1" applyNumberFormat="1" applyFont="1" applyFill="1" applyBorder="1" applyProtection="1"/>
    <xf numFmtId="164" fontId="3" fillId="13" borderId="32" xfId="1" applyNumberFormat="1" applyFont="1" applyFill="1" applyBorder="1" applyProtection="1"/>
    <xf numFmtId="164" fontId="8" fillId="13" borderId="15" xfId="1" applyNumberFormat="1" applyFont="1" applyFill="1" applyBorder="1" applyProtection="1"/>
    <xf numFmtId="0" fontId="21" fillId="0" borderId="3" xfId="0" applyFont="1" applyBorder="1" applyAlignment="1">
      <alignment vertical="top"/>
    </xf>
    <xf numFmtId="0" fontId="21" fillId="0" borderId="5" xfId="0" applyFont="1" applyBorder="1" applyAlignment="1">
      <alignment vertical="top"/>
    </xf>
    <xf numFmtId="0" fontId="3" fillId="0" borderId="57"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21" fillId="0" borderId="15" xfId="0" applyFont="1" applyBorder="1" applyAlignment="1">
      <alignment vertical="top"/>
    </xf>
    <xf numFmtId="0" fontId="21" fillId="0" borderId="62" xfId="0" applyFont="1" applyBorder="1" applyAlignment="1">
      <alignment vertical="top"/>
    </xf>
    <xf numFmtId="0" fontId="3" fillId="0" borderId="3" xfId="0" applyFont="1" applyBorder="1" applyAlignment="1">
      <alignment vertical="top"/>
    </xf>
    <xf numFmtId="0" fontId="0" fillId="10" borderId="13" xfId="0" applyFill="1" applyBorder="1" applyAlignment="1">
      <alignment horizontal="center"/>
    </xf>
    <xf numFmtId="166" fontId="0" fillId="10" borderId="13" xfId="0" applyNumberFormat="1" applyFill="1" applyBorder="1"/>
    <xf numFmtId="0" fontId="3" fillId="0" borderId="3" xfId="0" applyFont="1" applyBorder="1"/>
    <xf numFmtId="0" fontId="3" fillId="0" borderId="5" xfId="0" applyFont="1" applyBorder="1"/>
    <xf numFmtId="2" fontId="0" fillId="5" borderId="15" xfId="0" applyNumberFormat="1" applyFill="1" applyBorder="1"/>
    <xf numFmtId="5" fontId="0" fillId="5" borderId="15" xfId="1" applyNumberFormat="1" applyFont="1" applyFill="1" applyBorder="1" applyProtection="1"/>
    <xf numFmtId="2" fontId="0" fillId="5" borderId="12" xfId="0" applyNumberFormat="1" applyFill="1" applyBorder="1"/>
    <xf numFmtId="5" fontId="0" fillId="5" borderId="12" xfId="1" applyNumberFormat="1" applyFont="1" applyFill="1" applyBorder="1" applyProtection="1"/>
    <xf numFmtId="37" fontId="3" fillId="5" borderId="13" xfId="1" applyNumberFormat="1" applyFont="1" applyFill="1" applyBorder="1" applyProtection="1"/>
    <xf numFmtId="0" fontId="8" fillId="0" borderId="3" xfId="0" applyFont="1" applyBorder="1" applyAlignment="1">
      <alignment horizontal="left" vertical="top"/>
    </xf>
    <xf numFmtId="49" fontId="3" fillId="0" borderId="3" xfId="0" applyNumberFormat="1" applyFont="1" applyBorder="1"/>
    <xf numFmtId="0" fontId="0" fillId="0" borderId="11" xfId="0" applyBorder="1"/>
    <xf numFmtId="0" fontId="0" fillId="0" borderId="2" xfId="0" applyBorder="1"/>
    <xf numFmtId="49" fontId="0" fillId="0" borderId="14" xfId="0" applyNumberFormat="1" applyBorder="1" applyAlignment="1">
      <alignment horizontal="right"/>
    </xf>
    <xf numFmtId="164" fontId="0" fillId="5" borderId="14" xfId="1" applyNumberFormat="1" applyFont="1" applyFill="1" applyBorder="1" applyProtection="1"/>
    <xf numFmtId="0" fontId="0" fillId="0" borderId="57" xfId="0" applyBorder="1" applyProtection="1">
      <protection locked="0"/>
    </xf>
    <xf numFmtId="0" fontId="0" fillId="0" borderId="57" xfId="0" applyBorder="1" applyAlignment="1" applyProtection="1">
      <alignment wrapText="1"/>
      <protection locked="0"/>
    </xf>
    <xf numFmtId="49" fontId="0" fillId="0" borderId="57" xfId="0" applyNumberFormat="1" applyBorder="1" applyAlignment="1" applyProtection="1">
      <alignment horizontal="right"/>
      <protection locked="0"/>
    </xf>
    <xf numFmtId="164" fontId="0" fillId="0" borderId="57" xfId="1" applyNumberFormat="1" applyFont="1" applyBorder="1" applyProtection="1">
      <protection locked="0"/>
    </xf>
    <xf numFmtId="0" fontId="0" fillId="0" borderId="58" xfId="0" applyBorder="1" applyProtection="1">
      <protection locked="0"/>
    </xf>
    <xf numFmtId="0" fontId="0" fillId="0" borderId="58" xfId="0" applyBorder="1" applyAlignment="1" applyProtection="1">
      <alignment wrapText="1"/>
      <protection locked="0"/>
    </xf>
    <xf numFmtId="49" fontId="0" fillId="0" borderId="58" xfId="0" applyNumberFormat="1" applyBorder="1" applyAlignment="1" applyProtection="1">
      <alignment horizontal="right"/>
      <protection locked="0"/>
    </xf>
    <xf numFmtId="164" fontId="0" fillId="0" borderId="58" xfId="1" applyNumberFormat="1" applyFont="1" applyBorder="1" applyProtection="1">
      <protection locked="0"/>
    </xf>
    <xf numFmtId="0" fontId="0" fillId="0" borderId="68" xfId="0" applyBorder="1" applyProtection="1">
      <protection locked="0"/>
    </xf>
    <xf numFmtId="0" fontId="0" fillId="0" borderId="68" xfId="0" applyBorder="1" applyAlignment="1" applyProtection="1">
      <alignment wrapText="1"/>
      <protection locked="0"/>
    </xf>
    <xf numFmtId="49" fontId="0" fillId="0" borderId="68" xfId="0" applyNumberFormat="1" applyBorder="1" applyAlignment="1" applyProtection="1">
      <alignment horizontal="right"/>
      <protection locked="0"/>
    </xf>
    <xf numFmtId="164" fontId="0" fillId="0" borderId="69" xfId="1" applyNumberFormat="1" applyFont="1" applyBorder="1" applyProtection="1">
      <protection locked="0"/>
    </xf>
    <xf numFmtId="0" fontId="0" fillId="0" borderId="75" xfId="0" applyBorder="1" applyAlignment="1">
      <alignment wrapText="1"/>
    </xf>
    <xf numFmtId="0" fontId="3" fillId="4" borderId="76" xfId="0" applyFont="1" applyFill="1" applyBorder="1" applyAlignment="1">
      <alignment horizontal="center" vertical="top" wrapText="1"/>
    </xf>
    <xf numFmtId="0" fontId="19" fillId="11" borderId="77" xfId="0" applyFont="1" applyFill="1" applyBorder="1" applyAlignment="1">
      <alignment horizontal="center" vertical="top" wrapText="1"/>
    </xf>
    <xf numFmtId="0" fontId="1" fillId="13" borderId="81" xfId="0" applyFont="1" applyFill="1" applyBorder="1" applyProtection="1">
      <protection locked="0"/>
    </xf>
    <xf numFmtId="0" fontId="1" fillId="13" borderId="83" xfId="0" applyFont="1" applyFill="1" applyBorder="1" applyProtection="1">
      <protection locked="0"/>
    </xf>
    <xf numFmtId="0" fontId="1" fillId="13" borderId="84" xfId="0" applyFont="1" applyFill="1" applyBorder="1" applyProtection="1">
      <protection locked="0"/>
    </xf>
    <xf numFmtId="0" fontId="3" fillId="13" borderId="84" xfId="0" applyFont="1" applyFill="1" applyBorder="1" applyProtection="1">
      <protection locked="0"/>
    </xf>
    <xf numFmtId="2" fontId="3" fillId="13" borderId="84" xfId="0" applyNumberFormat="1" applyFont="1" applyFill="1" applyBorder="1" applyProtection="1">
      <protection locked="0"/>
    </xf>
    <xf numFmtId="37" fontId="3" fillId="13" borderId="84" xfId="1" applyNumberFormat="1" applyFont="1" applyFill="1" applyBorder="1" applyProtection="1">
      <protection locked="0"/>
    </xf>
    <xf numFmtId="37" fontId="3" fillId="13" borderId="84" xfId="1" applyNumberFormat="1" applyFont="1" applyFill="1" applyBorder="1" applyProtection="1"/>
    <xf numFmtId="37" fontId="3" fillId="13" borderId="85" xfId="1" applyNumberFormat="1" applyFont="1" applyFill="1" applyBorder="1" applyProtection="1"/>
    <xf numFmtId="0" fontId="3" fillId="12" borderId="88" xfId="0" applyFont="1" applyFill="1" applyBorder="1" applyAlignment="1">
      <alignment horizontal="center" vertical="top" wrapText="1"/>
    </xf>
    <xf numFmtId="164" fontId="3" fillId="13" borderId="89" xfId="1" applyNumberFormat="1" applyFont="1" applyFill="1" applyBorder="1" applyProtection="1"/>
    <xf numFmtId="0" fontId="0" fillId="0" borderId="73" xfId="0" applyBorder="1"/>
    <xf numFmtId="0" fontId="14" fillId="0" borderId="75" xfId="0" applyFont="1" applyBorder="1"/>
    <xf numFmtId="0" fontId="0" fillId="0" borderId="75" xfId="0" applyBorder="1"/>
    <xf numFmtId="0" fontId="0" fillId="0" borderId="73" xfId="0" applyBorder="1" applyAlignment="1" applyProtection="1">
      <alignment horizontal="right" vertical="center"/>
      <protection locked="0"/>
    </xf>
    <xf numFmtId="0" fontId="0" fillId="10" borderId="81" xfId="0" applyFill="1" applyBorder="1" applyAlignment="1">
      <alignment horizontal="right" vertical="center"/>
    </xf>
    <xf numFmtId="0" fontId="3" fillId="11" borderId="97" xfId="0" applyFont="1" applyFill="1" applyBorder="1" applyAlignment="1">
      <alignment horizontal="center" vertical="top" wrapText="1"/>
    </xf>
    <xf numFmtId="0" fontId="0" fillId="10" borderId="98" xfId="0" applyFill="1" applyBorder="1"/>
    <xf numFmtId="0" fontId="0" fillId="10" borderId="100" xfId="0" applyFill="1" applyBorder="1"/>
    <xf numFmtId="0" fontId="0" fillId="13" borderId="73" xfId="0" applyFill="1" applyBorder="1"/>
    <xf numFmtId="0" fontId="1" fillId="13" borderId="83" xfId="0" applyFont="1" applyFill="1" applyBorder="1"/>
    <xf numFmtId="0" fontId="0" fillId="13" borderId="84" xfId="0" applyFill="1" applyBorder="1"/>
    <xf numFmtId="164" fontId="0" fillId="10" borderId="35" xfId="0" applyNumberFormat="1" applyFill="1" applyBorder="1" applyAlignment="1">
      <alignment horizontal="left"/>
    </xf>
    <xf numFmtId="0" fontId="3" fillId="4" borderId="97" xfId="0" applyFont="1" applyFill="1" applyBorder="1" applyAlignment="1">
      <alignment horizontal="center" vertical="top" wrapText="1"/>
    </xf>
    <xf numFmtId="164" fontId="0" fillId="4" borderId="98" xfId="1" applyNumberFormat="1" applyFont="1" applyFill="1" applyBorder="1" applyAlignment="1" applyProtection="1">
      <alignment horizontal="center"/>
    </xf>
    <xf numFmtId="0" fontId="0" fillId="4" borderId="97" xfId="0" applyFill="1" applyBorder="1" applyAlignment="1">
      <alignment horizontal="center" vertical="top"/>
    </xf>
    <xf numFmtId="164" fontId="0" fillId="4" borderId="103" xfId="1" applyNumberFormat="1" applyFont="1" applyFill="1" applyBorder="1" applyProtection="1"/>
    <xf numFmtId="0" fontId="3" fillId="4" borderId="78" xfId="0" applyFont="1" applyFill="1" applyBorder="1" applyAlignment="1">
      <alignment horizontal="center" vertical="top" wrapText="1"/>
    </xf>
    <xf numFmtId="164" fontId="0" fillId="4" borderId="82" xfId="1" applyNumberFormat="1" applyFont="1" applyFill="1" applyBorder="1" applyProtection="1"/>
    <xf numFmtId="164" fontId="0" fillId="13" borderId="113" xfId="1" applyNumberFormat="1" applyFont="1" applyFill="1" applyBorder="1" applyProtection="1"/>
    <xf numFmtId="164" fontId="3" fillId="13" borderId="78" xfId="1" applyNumberFormat="1" applyFont="1" applyFill="1" applyBorder="1" applyProtection="1"/>
    <xf numFmtId="164" fontId="3" fillId="13" borderId="114" xfId="1" applyNumberFormat="1" applyFont="1" applyFill="1" applyBorder="1" applyAlignment="1" applyProtection="1">
      <alignment horizontal="center"/>
    </xf>
    <xf numFmtId="164" fontId="0" fillId="13" borderId="115" xfId="0" applyNumberFormat="1" applyFill="1" applyBorder="1"/>
    <xf numFmtId="0" fontId="0" fillId="0" borderId="116" xfId="0" applyBorder="1" applyProtection="1">
      <protection locked="0"/>
    </xf>
    <xf numFmtId="2" fontId="0" fillId="0" borderId="57" xfId="0" applyNumberFormat="1" applyBorder="1" applyProtection="1">
      <protection locked="0"/>
    </xf>
    <xf numFmtId="164" fontId="0" fillId="0" borderId="117" xfId="1" applyNumberFormat="1" applyFont="1" applyBorder="1" applyAlignment="1" applyProtection="1">
      <alignment horizontal="right"/>
      <protection locked="0"/>
    </xf>
    <xf numFmtId="164" fontId="3" fillId="4" borderId="116" xfId="0" applyNumberFormat="1" applyFont="1" applyFill="1" applyBorder="1"/>
    <xf numFmtId="164" fontId="0" fillId="4" borderId="118" xfId="0" applyNumberFormat="1" applyFill="1" applyBorder="1"/>
    <xf numFmtId="0" fontId="0" fillId="0" borderId="119" xfId="0" applyBorder="1" applyProtection="1">
      <protection locked="0"/>
    </xf>
    <xf numFmtId="2" fontId="0" fillId="0" borderId="58" xfId="0" applyNumberFormat="1" applyBorder="1" applyProtection="1">
      <protection locked="0"/>
    </xf>
    <xf numFmtId="164" fontId="0" fillId="0" borderId="120" xfId="0" applyNumberFormat="1" applyBorder="1" applyProtection="1">
      <protection locked="0"/>
    </xf>
    <xf numFmtId="164" fontId="3" fillId="4" borderId="119" xfId="0" applyNumberFormat="1" applyFont="1" applyFill="1" applyBorder="1"/>
    <xf numFmtId="164" fontId="0" fillId="4" borderId="121" xfId="0" applyNumberFormat="1" applyFill="1" applyBorder="1"/>
    <xf numFmtId="164" fontId="0" fillId="0" borderId="120" xfId="1" applyNumberFormat="1" applyFont="1" applyBorder="1" applyAlignment="1" applyProtection="1">
      <alignment horizontal="right"/>
      <protection locked="0"/>
    </xf>
    <xf numFmtId="0" fontId="0" fillId="0" borderId="122" xfId="0" applyBorder="1" applyProtection="1">
      <protection locked="0"/>
    </xf>
    <xf numFmtId="0" fontId="0" fillId="0" borderId="69" xfId="0" applyBorder="1" applyProtection="1">
      <protection locked="0"/>
    </xf>
    <xf numFmtId="2" fontId="0" fillId="0" borderId="69" xfId="0" applyNumberFormat="1" applyBorder="1" applyProtection="1">
      <protection locked="0"/>
    </xf>
    <xf numFmtId="164" fontId="0" fillId="0" borderId="123" xfId="1" applyNumberFormat="1" applyFont="1" applyBorder="1" applyAlignment="1" applyProtection="1">
      <alignment horizontal="right"/>
      <protection locked="0"/>
    </xf>
    <xf numFmtId="164" fontId="3" fillId="4" borderId="122" xfId="0" applyNumberFormat="1" applyFont="1" applyFill="1" applyBorder="1"/>
    <xf numFmtId="164" fontId="0" fillId="4" borderId="124" xfId="0" applyNumberFormat="1" applyFill="1" applyBorder="1"/>
    <xf numFmtId="0" fontId="7" fillId="0" borderId="57" xfId="0" applyFont="1" applyBorder="1" applyProtection="1">
      <protection locked="0"/>
    </xf>
    <xf numFmtId="164" fontId="0" fillId="0" borderId="125" xfId="0" applyNumberFormat="1" applyBorder="1" applyProtection="1">
      <protection locked="0"/>
    </xf>
    <xf numFmtId="164" fontId="0" fillId="4" borderId="116" xfId="1" applyNumberFormat="1" applyFont="1" applyFill="1" applyBorder="1" applyProtection="1"/>
    <xf numFmtId="164" fontId="3" fillId="4" borderId="117" xfId="0" applyNumberFormat="1" applyFont="1" applyFill="1" applyBorder="1"/>
    <xf numFmtId="164" fontId="0" fillId="4" borderId="126" xfId="0" applyNumberFormat="1" applyFill="1" applyBorder="1"/>
    <xf numFmtId="0" fontId="7" fillId="0" borderId="58" xfId="0" applyFont="1" applyBorder="1" applyProtection="1">
      <protection locked="0"/>
    </xf>
    <xf numFmtId="164" fontId="0" fillId="0" borderId="127" xfId="0" applyNumberFormat="1" applyBorder="1" applyProtection="1">
      <protection locked="0"/>
    </xf>
    <xf numFmtId="164" fontId="0" fillId="4" borderId="119" xfId="1" applyNumberFormat="1" applyFont="1" applyFill="1" applyBorder="1" applyProtection="1"/>
    <xf numFmtId="164" fontId="3" fillId="4" borderId="120" xfId="0" applyNumberFormat="1" applyFont="1" applyFill="1" applyBorder="1"/>
    <xf numFmtId="164" fontId="0" fillId="4" borderId="128" xfId="0" applyNumberFormat="1" applyFill="1" applyBorder="1"/>
    <xf numFmtId="0" fontId="0" fillId="0" borderId="127" xfId="0" applyBorder="1" applyProtection="1">
      <protection locked="0"/>
    </xf>
    <xf numFmtId="0" fontId="0" fillId="0" borderId="129" xfId="0" applyBorder="1" applyProtection="1">
      <protection locked="0"/>
    </xf>
    <xf numFmtId="164" fontId="0" fillId="0" borderId="129" xfId="0" applyNumberFormat="1" applyBorder="1" applyProtection="1">
      <protection locked="0"/>
    </xf>
    <xf numFmtId="164" fontId="0" fillId="4" borderId="130" xfId="1" applyNumberFormat="1" applyFont="1" applyFill="1" applyBorder="1" applyProtection="1"/>
    <xf numFmtId="164" fontId="3" fillId="4" borderId="131" xfId="0" applyNumberFormat="1" applyFont="1" applyFill="1" applyBorder="1"/>
    <xf numFmtId="164" fontId="0" fillId="4" borderId="132" xfId="0" applyNumberFormat="1" applyFill="1" applyBorder="1"/>
    <xf numFmtId="0" fontId="0" fillId="0" borderId="133" xfId="0" applyBorder="1" applyProtection="1">
      <protection locked="0"/>
    </xf>
    <xf numFmtId="0" fontId="3" fillId="0" borderId="134" xfId="0" applyFont="1" applyBorder="1" applyProtection="1">
      <protection locked="0"/>
    </xf>
    <xf numFmtId="0" fontId="3" fillId="7" borderId="134" xfId="0" applyFont="1" applyFill="1" applyBorder="1" applyAlignment="1" applyProtection="1">
      <alignment horizontal="left"/>
      <protection locked="0"/>
    </xf>
    <xf numFmtId="2" fontId="0" fillId="0" borderId="134" xfId="0" applyNumberFormat="1" applyBorder="1" applyProtection="1">
      <protection locked="0"/>
    </xf>
    <xf numFmtId="164" fontId="3" fillId="9" borderId="134" xfId="0" applyNumberFormat="1" applyFont="1" applyFill="1" applyBorder="1"/>
    <xf numFmtId="0" fontId="0" fillId="0" borderId="135" xfId="0" applyBorder="1" applyProtection="1">
      <protection locked="0"/>
    </xf>
    <xf numFmtId="0" fontId="3" fillId="0" borderId="136" xfId="0" applyFont="1" applyBorder="1" applyProtection="1">
      <protection locked="0"/>
    </xf>
    <xf numFmtId="2" fontId="0" fillId="0" borderId="136" xfId="0" applyNumberFormat="1" applyBorder="1" applyProtection="1">
      <protection locked="0"/>
    </xf>
    <xf numFmtId="164" fontId="3" fillId="9" borderId="136" xfId="0" applyNumberFormat="1" applyFont="1" applyFill="1" applyBorder="1"/>
    <xf numFmtId="0" fontId="0" fillId="0" borderId="136" xfId="0" applyBorder="1" applyProtection="1">
      <protection locked="0"/>
    </xf>
    <xf numFmtId="0" fontId="0" fillId="0" borderId="137" xfId="0" applyBorder="1" applyProtection="1">
      <protection locked="0"/>
    </xf>
    <xf numFmtId="0" fontId="0" fillId="0" borderId="138" xfId="0" applyBorder="1" applyProtection="1">
      <protection locked="0"/>
    </xf>
    <xf numFmtId="2" fontId="0" fillId="0" borderId="138" xfId="0" applyNumberFormat="1" applyBorder="1" applyProtection="1">
      <protection locked="0"/>
    </xf>
    <xf numFmtId="164" fontId="3" fillId="9" borderId="138" xfId="0" applyNumberFormat="1" applyFont="1" applyFill="1" applyBorder="1"/>
    <xf numFmtId="0" fontId="0" fillId="0" borderId="130" xfId="0" applyBorder="1" applyProtection="1">
      <protection locked="0"/>
    </xf>
    <xf numFmtId="37" fontId="0" fillId="0" borderId="139" xfId="1" applyNumberFormat="1" applyFont="1" applyBorder="1" applyProtection="1">
      <protection locked="0"/>
    </xf>
    <xf numFmtId="37" fontId="0" fillId="0" borderId="140" xfId="1" applyNumberFormat="1" applyFont="1" applyBorder="1" applyProtection="1">
      <protection locked="0"/>
    </xf>
    <xf numFmtId="37" fontId="0" fillId="0" borderId="141" xfId="1" applyNumberFormat="1" applyFont="1" applyBorder="1" applyProtection="1">
      <protection locked="0"/>
    </xf>
    <xf numFmtId="164" fontId="3" fillId="9" borderId="133" xfId="0" applyNumberFormat="1" applyFont="1" applyFill="1" applyBorder="1"/>
    <xf numFmtId="164" fontId="3" fillId="9" borderId="135" xfId="0" applyNumberFormat="1" applyFont="1" applyFill="1" applyBorder="1"/>
    <xf numFmtId="164" fontId="3" fillId="9" borderId="137" xfId="0" applyNumberFormat="1" applyFont="1" applyFill="1" applyBorder="1"/>
    <xf numFmtId="0" fontId="3" fillId="12" borderId="9" xfId="0" applyFont="1" applyFill="1" applyBorder="1" applyAlignment="1">
      <alignment horizontal="center" vertical="top" wrapText="1"/>
    </xf>
    <xf numFmtId="164" fontId="3" fillId="9" borderId="139" xfId="0" applyNumberFormat="1" applyFont="1" applyFill="1" applyBorder="1"/>
    <xf numFmtId="164" fontId="3" fillId="9" borderId="140" xfId="0" applyNumberFormat="1" applyFont="1" applyFill="1" applyBorder="1"/>
    <xf numFmtId="164" fontId="3" fillId="9" borderId="141" xfId="0" applyNumberFormat="1" applyFont="1" applyFill="1" applyBorder="1"/>
    <xf numFmtId="0" fontId="0" fillId="4" borderId="142" xfId="0" applyFill="1" applyBorder="1"/>
    <xf numFmtId="164" fontId="0" fillId="4" borderId="143" xfId="0" applyNumberFormat="1" applyFill="1" applyBorder="1"/>
    <xf numFmtId="164" fontId="0" fillId="4" borderId="144" xfId="0" applyNumberFormat="1" applyFill="1" applyBorder="1"/>
    <xf numFmtId="164" fontId="0" fillId="4" borderId="145" xfId="0" applyNumberFormat="1" applyFill="1" applyBorder="1"/>
    <xf numFmtId="164" fontId="3" fillId="13" borderId="146" xfId="1" applyNumberFormat="1" applyFont="1" applyFill="1" applyBorder="1" applyProtection="1"/>
    <xf numFmtId="164" fontId="0" fillId="4" borderId="147" xfId="0" applyNumberFormat="1" applyFill="1" applyBorder="1"/>
    <xf numFmtId="164" fontId="0" fillId="4" borderId="58" xfId="0" applyNumberFormat="1" applyFill="1" applyBorder="1"/>
    <xf numFmtId="164" fontId="0" fillId="4" borderId="59" xfId="0" applyNumberFormat="1" applyFill="1" applyBorder="1"/>
    <xf numFmtId="0" fontId="8" fillId="0" borderId="57" xfId="0" applyFont="1" applyBorder="1" applyProtection="1">
      <protection locked="0"/>
    </xf>
    <xf numFmtId="37" fontId="8" fillId="0" borderId="57" xfId="1" applyNumberFormat="1" applyFont="1" applyBorder="1" applyProtection="1">
      <protection locked="0"/>
    </xf>
    <xf numFmtId="0" fontId="8" fillId="0" borderId="58" xfId="0" applyFont="1" applyBorder="1" applyProtection="1">
      <protection locked="0"/>
    </xf>
    <xf numFmtId="37" fontId="8" fillId="0" borderId="58" xfId="1" applyNumberFormat="1" applyFont="1" applyBorder="1" applyProtection="1">
      <protection locked="0"/>
    </xf>
    <xf numFmtId="0" fontId="8" fillId="0" borderId="59" xfId="0" applyFont="1" applyBorder="1" applyProtection="1">
      <protection locked="0"/>
    </xf>
    <xf numFmtId="37" fontId="8" fillId="0" borderId="59" xfId="1" applyNumberFormat="1" applyFont="1" applyBorder="1" applyProtection="1">
      <protection locked="0"/>
    </xf>
    <xf numFmtId="0" fontId="3" fillId="7" borderId="57" xfId="0" applyFont="1" applyFill="1" applyBorder="1" applyAlignment="1" applyProtection="1">
      <alignment horizontal="left"/>
      <protection locked="0"/>
    </xf>
    <xf numFmtId="0" fontId="0" fillId="7" borderId="58" xfId="0" applyFill="1" applyBorder="1" applyAlignment="1" applyProtection="1">
      <alignment horizontal="left"/>
      <protection locked="0"/>
    </xf>
    <xf numFmtId="0" fontId="0" fillId="7" borderId="68" xfId="0" applyFill="1" applyBorder="1" applyAlignment="1" applyProtection="1">
      <alignment horizontal="left"/>
      <protection locked="0"/>
    </xf>
    <xf numFmtId="0" fontId="21" fillId="0" borderId="61" xfId="0" applyFont="1" applyBorder="1" applyAlignment="1">
      <alignment vertical="top"/>
    </xf>
    <xf numFmtId="0" fontId="21" fillId="0" borderId="8" xfId="0" applyFont="1" applyBorder="1" applyAlignment="1">
      <alignment vertical="top"/>
    </xf>
    <xf numFmtId="0" fontId="0" fillId="0" borderId="0" xfId="0" applyAlignment="1">
      <alignment horizontal="center" vertical="top" wrapText="1"/>
    </xf>
    <xf numFmtId="0" fontId="21" fillId="0" borderId="13" xfId="0" applyFont="1" applyBorder="1" applyAlignment="1">
      <alignment vertical="top"/>
    </xf>
    <xf numFmtId="0" fontId="3" fillId="0" borderId="3" xfId="0" applyFont="1" applyBorder="1" applyAlignment="1">
      <alignment horizontal="left"/>
    </xf>
    <xf numFmtId="49" fontId="28" fillId="0" borderId="5" xfId="0" applyNumberFormat="1" applyFont="1" applyBorder="1" applyAlignment="1">
      <alignment horizontal="left" wrapText="1"/>
    </xf>
    <xf numFmtId="0" fontId="3" fillId="0" borderId="53"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pplyProtection="1">
      <alignment horizontal="left" vertical="top"/>
      <protection locked="0"/>
    </xf>
    <xf numFmtId="0" fontId="3" fillId="0" borderId="54" xfId="0" applyFont="1" applyBorder="1" applyAlignment="1" applyProtection="1">
      <alignment horizontal="left" vertical="top"/>
      <protection locked="0"/>
    </xf>
    <xf numFmtId="0" fontId="3" fillId="7" borderId="12" xfId="0" applyFont="1" applyFill="1" applyBorder="1" applyAlignment="1" applyProtection="1">
      <alignment horizontal="right"/>
      <protection locked="0"/>
    </xf>
    <xf numFmtId="0" fontId="3" fillId="7" borderId="147" xfId="0" applyFont="1" applyFill="1" applyBorder="1" applyAlignment="1" applyProtection="1">
      <alignment horizontal="right"/>
      <protection locked="0"/>
    </xf>
    <xf numFmtId="0" fontId="3" fillId="7" borderId="58" xfId="0" applyFont="1" applyFill="1" applyBorder="1" applyAlignment="1" applyProtection="1">
      <alignment horizontal="right"/>
      <protection locked="0"/>
    </xf>
    <xf numFmtId="2" fontId="3" fillId="0" borderId="0" xfId="0" applyNumberFormat="1" applyFont="1"/>
    <xf numFmtId="0" fontId="0" fillId="0" borderId="16" xfId="0" applyBorder="1" applyAlignment="1">
      <alignment horizontal="center"/>
    </xf>
    <xf numFmtId="0" fontId="0" fillId="0" borderId="16" xfId="0" applyBorder="1"/>
    <xf numFmtId="42" fontId="12" fillId="0" borderId="16" xfId="0" applyNumberFormat="1" applyFont="1" applyBorder="1"/>
    <xf numFmtId="165" fontId="0" fillId="0" borderId="0" xfId="0" applyNumberFormat="1"/>
    <xf numFmtId="3" fontId="0" fillId="0" borderId="0" xfId="0" applyNumberFormat="1"/>
    <xf numFmtId="0" fontId="11" fillId="0" borderId="0" xfId="0" applyFont="1"/>
    <xf numFmtId="0" fontId="8" fillId="2" borderId="11" xfId="0" applyFont="1" applyFill="1" applyBorder="1"/>
    <xf numFmtId="164" fontId="8" fillId="2" borderId="2" xfId="1" applyNumberFormat="1" applyFont="1" applyFill="1" applyBorder="1" applyProtection="1"/>
    <xf numFmtId="0" fontId="0" fillId="0" borderId="13" xfId="0" applyBorder="1" applyProtection="1">
      <protection locked="0"/>
    </xf>
    <xf numFmtId="164" fontId="0" fillId="0" borderId="13" xfId="5" applyNumberFormat="1" applyFont="1" applyBorder="1" applyProtection="1">
      <protection locked="0"/>
    </xf>
    <xf numFmtId="0" fontId="0" fillId="0" borderId="13" xfId="0" applyBorder="1" applyAlignment="1" applyProtection="1">
      <alignment wrapText="1"/>
      <protection locked="0"/>
    </xf>
    <xf numFmtId="0" fontId="3" fillId="0" borderId="3" xfId="0" applyFont="1" applyBorder="1" applyAlignment="1">
      <alignment horizontal="center" vertical="top" wrapText="1"/>
    </xf>
    <xf numFmtId="0" fontId="14" fillId="0" borderId="1" xfId="0" applyFont="1" applyBorder="1" applyAlignment="1">
      <alignment horizontal="center" vertical="top" wrapText="1"/>
    </xf>
    <xf numFmtId="0" fontId="0" fillId="0" borderId="4" xfId="0" applyBorder="1"/>
    <xf numFmtId="42" fontId="0" fillId="0" borderId="4" xfId="0" applyNumberFormat="1" applyBorder="1"/>
    <xf numFmtId="0" fontId="0" fillId="0" borderId="5" xfId="0" applyBorder="1"/>
    <xf numFmtId="0" fontId="0" fillId="0" borderId="6" xfId="0" applyBorder="1"/>
    <xf numFmtId="165" fontId="0" fillId="0" borderId="6" xfId="0" applyNumberFormat="1" applyBorder="1"/>
    <xf numFmtId="3" fontId="0" fillId="0" borderId="6" xfId="0" applyNumberFormat="1" applyBorder="1"/>
    <xf numFmtId="42" fontId="0" fillId="0" borderId="7" xfId="0" applyNumberFormat="1" applyBorder="1"/>
    <xf numFmtId="0" fontId="14" fillId="0" borderId="1" xfId="0" applyFont="1" applyBorder="1" applyAlignment="1">
      <alignment wrapText="1"/>
    </xf>
    <xf numFmtId="165" fontId="0" fillId="0" borderId="4" xfId="0" applyNumberFormat="1" applyBorder="1"/>
    <xf numFmtId="10" fontId="12" fillId="0" borderId="16" xfId="6" applyNumberFormat="1" applyFont="1" applyBorder="1" applyProtection="1"/>
    <xf numFmtId="10" fontId="12" fillId="0" borderId="16" xfId="6" applyNumberFormat="1" applyFont="1" applyFill="1" applyBorder="1" applyProtection="1"/>
    <xf numFmtId="10" fontId="0" fillId="0" borderId="0" xfId="0" applyNumberFormat="1"/>
    <xf numFmtId="0" fontId="0" fillId="17" borderId="0" xfId="0" applyFill="1"/>
    <xf numFmtId="0" fontId="0" fillId="17" borderId="0" xfId="0" applyFill="1" applyProtection="1">
      <protection locked="0"/>
    </xf>
    <xf numFmtId="0" fontId="0" fillId="17" borderId="0" xfId="0" applyFill="1" applyAlignment="1">
      <alignment horizontal="left"/>
    </xf>
    <xf numFmtId="0" fontId="0" fillId="17" borderId="0" xfId="0" applyFill="1" applyAlignment="1">
      <alignment horizontal="center" vertical="top" wrapText="1"/>
    </xf>
    <xf numFmtId="0" fontId="21" fillId="17" borderId="3" xfId="0" applyFont="1" applyFill="1" applyBorder="1" applyAlignment="1">
      <alignment vertical="top"/>
    </xf>
    <xf numFmtId="49" fontId="0" fillId="17" borderId="0" xfId="0" applyNumberFormat="1" applyFill="1" applyAlignment="1">
      <alignment vertical="top"/>
    </xf>
    <xf numFmtId="49" fontId="0" fillId="17" borderId="0" xfId="0" applyNumberFormat="1" applyFill="1" applyAlignment="1">
      <alignment horizontal="left" vertical="top"/>
    </xf>
    <xf numFmtId="49" fontId="21" fillId="17" borderId="0" xfId="0" applyNumberFormat="1" applyFont="1" applyFill="1" applyAlignment="1">
      <alignment vertical="top"/>
    </xf>
    <xf numFmtId="0" fontId="0" fillId="17" borderId="0" xfId="0" applyFill="1" applyAlignment="1">
      <alignment vertical="top"/>
    </xf>
    <xf numFmtId="49" fontId="0" fillId="17" borderId="0" xfId="0" applyNumberFormat="1" applyFill="1"/>
    <xf numFmtId="0" fontId="0" fillId="17" borderId="0" xfId="0" applyFill="1" applyAlignment="1" applyProtection="1">
      <alignment horizontal="center"/>
      <protection locked="0"/>
    </xf>
    <xf numFmtId="0" fontId="0" fillId="17" borderId="70" xfId="0" applyFill="1" applyBorder="1"/>
    <xf numFmtId="0" fontId="0" fillId="17" borderId="71" xfId="0" applyFill="1" applyBorder="1"/>
    <xf numFmtId="0" fontId="0" fillId="17" borderId="72" xfId="0" applyFill="1" applyBorder="1"/>
    <xf numFmtId="0" fontId="0" fillId="17" borderId="71" xfId="0" applyFill="1" applyBorder="1" applyProtection="1">
      <protection locked="0"/>
    </xf>
    <xf numFmtId="164" fontId="0" fillId="17" borderId="71" xfId="1" applyNumberFormat="1" applyFont="1" applyFill="1" applyBorder="1" applyProtection="1">
      <protection locked="0"/>
    </xf>
    <xf numFmtId="164" fontId="0" fillId="17" borderId="0" xfId="0" applyNumberFormat="1" applyFill="1" applyProtection="1">
      <protection locked="0"/>
    </xf>
    <xf numFmtId="0" fontId="0" fillId="17" borderId="73" xfId="0" applyFill="1" applyBorder="1"/>
    <xf numFmtId="0" fontId="0" fillId="17" borderId="74" xfId="0" applyFill="1" applyBorder="1"/>
    <xf numFmtId="0" fontId="0" fillId="17" borderId="75" xfId="0" applyFill="1" applyBorder="1"/>
    <xf numFmtId="0" fontId="0" fillId="17" borderId="21" xfId="0" applyFill="1" applyBorder="1"/>
    <xf numFmtId="0" fontId="0" fillId="17" borderId="93" xfId="0" applyFill="1" applyBorder="1"/>
    <xf numFmtId="0" fontId="22" fillId="17" borderId="0" xfId="0" applyFont="1" applyFill="1" applyAlignment="1" applyProtection="1">
      <alignment horizontal="left" vertical="top"/>
      <protection locked="0"/>
    </xf>
    <xf numFmtId="0" fontId="23" fillId="17" borderId="0" xfId="0" applyFont="1" applyFill="1" applyAlignment="1" applyProtection="1">
      <alignment horizontal="left" vertical="top"/>
      <protection locked="0"/>
    </xf>
    <xf numFmtId="0" fontId="3" fillId="17" borderId="27" xfId="0" applyFont="1" applyFill="1" applyBorder="1" applyAlignment="1">
      <alignment horizontal="center" vertical="top" wrapText="1"/>
    </xf>
    <xf numFmtId="0" fontId="3" fillId="17" borderId="76" xfId="0" applyFont="1" applyFill="1" applyBorder="1" applyAlignment="1">
      <alignment horizontal="center" vertical="top" wrapText="1"/>
    </xf>
    <xf numFmtId="0" fontId="3" fillId="17" borderId="88" xfId="0" applyFont="1" applyFill="1" applyBorder="1" applyAlignment="1">
      <alignment horizontal="center" vertical="top" wrapText="1"/>
    </xf>
    <xf numFmtId="0" fontId="3" fillId="17" borderId="26" xfId="0" applyFont="1" applyFill="1" applyBorder="1" applyAlignment="1">
      <alignment horizontal="center" vertical="top" wrapText="1"/>
    </xf>
    <xf numFmtId="0" fontId="3" fillId="17" borderId="10" xfId="0" applyFont="1" applyFill="1" applyBorder="1" applyAlignment="1">
      <alignment horizontal="center" vertical="top" wrapText="1"/>
    </xf>
    <xf numFmtId="0" fontId="0" fillId="17" borderId="15" xfId="0" applyFill="1" applyBorder="1" applyAlignment="1">
      <alignment vertical="top"/>
    </xf>
    <xf numFmtId="0" fontId="0" fillId="17" borderId="78" xfId="0" applyFill="1" applyBorder="1" applyAlignment="1">
      <alignment vertical="top"/>
    </xf>
    <xf numFmtId="0" fontId="0" fillId="17" borderId="0" xfId="0" applyFill="1" applyAlignment="1" applyProtection="1">
      <alignment horizontal="left" vertical="top"/>
      <protection locked="0"/>
    </xf>
    <xf numFmtId="164" fontId="3" fillId="17" borderId="73" xfId="0" applyNumberFormat="1" applyFont="1" applyFill="1" applyBorder="1"/>
    <xf numFmtId="164" fontId="3" fillId="17" borderId="0" xfId="0" applyNumberFormat="1" applyFont="1" applyFill="1"/>
    <xf numFmtId="164" fontId="3" fillId="17" borderId="4" xfId="0" applyNumberFormat="1" applyFont="1" applyFill="1" applyBorder="1"/>
    <xf numFmtId="164" fontId="0" fillId="17" borderId="12" xfId="0" applyNumberFormat="1" applyFill="1" applyBorder="1" applyAlignment="1">
      <alignment vertical="top"/>
    </xf>
    <xf numFmtId="164" fontId="0" fillId="17" borderId="95" xfId="0" applyNumberFormat="1" applyFill="1" applyBorder="1" applyAlignment="1">
      <alignment vertical="top"/>
    </xf>
    <xf numFmtId="0" fontId="0" fillId="17" borderId="0" xfId="0" applyFill="1" applyAlignment="1" applyProtection="1">
      <alignment vertical="top"/>
      <protection locked="0"/>
    </xf>
    <xf numFmtId="164" fontId="0" fillId="17" borderId="13" xfId="0" applyNumberFormat="1" applyFill="1" applyBorder="1" applyAlignment="1">
      <alignment vertical="top"/>
    </xf>
    <xf numFmtId="164" fontId="0" fillId="17" borderId="80" xfId="0" applyNumberFormat="1" applyFill="1" applyBorder="1" applyAlignment="1">
      <alignment vertical="top"/>
    </xf>
    <xf numFmtId="164" fontId="0" fillId="17" borderId="14" xfId="0" applyNumberFormat="1" applyFill="1" applyBorder="1" applyAlignment="1">
      <alignment vertical="top"/>
    </xf>
    <xf numFmtId="164" fontId="0" fillId="17" borderId="96" xfId="0" applyNumberFormat="1" applyFill="1" applyBorder="1" applyAlignment="1">
      <alignment vertical="top"/>
    </xf>
    <xf numFmtId="164" fontId="3" fillId="17" borderId="89" xfId="1" applyNumberFormat="1" applyFont="1" applyFill="1" applyBorder="1" applyProtection="1"/>
    <xf numFmtId="164" fontId="3" fillId="17" borderId="33" xfId="1" applyNumberFormat="1" applyFont="1" applyFill="1" applyBorder="1" applyProtection="1"/>
    <xf numFmtId="164" fontId="3" fillId="17" borderId="34" xfId="1" applyNumberFormat="1" applyFont="1" applyFill="1" applyBorder="1" applyProtection="1"/>
    <xf numFmtId="164" fontId="3" fillId="17" borderId="32" xfId="1" applyNumberFormat="1" applyFont="1" applyFill="1" applyBorder="1" applyProtection="1"/>
    <xf numFmtId="164" fontId="3" fillId="17" borderId="82" xfId="1" applyNumberFormat="1" applyFont="1" applyFill="1" applyBorder="1" applyProtection="1"/>
    <xf numFmtId="0" fontId="0" fillId="17" borderId="73" xfId="0" applyFill="1" applyBorder="1" applyAlignment="1" applyProtection="1">
      <alignment horizontal="left"/>
      <protection locked="0"/>
    </xf>
    <xf numFmtId="0" fontId="0" fillId="17" borderId="93" xfId="0" applyFill="1" applyBorder="1" applyAlignment="1" applyProtection="1">
      <alignment vertical="top"/>
      <protection locked="0"/>
    </xf>
    <xf numFmtId="0" fontId="0" fillId="17" borderId="75" xfId="0" applyFill="1" applyBorder="1" applyAlignment="1">
      <alignment horizontal="left"/>
    </xf>
    <xf numFmtId="0" fontId="0" fillId="17" borderId="22" xfId="0" applyFill="1" applyBorder="1" applyAlignment="1">
      <alignment vertical="top"/>
    </xf>
    <xf numFmtId="0" fontId="22" fillId="17" borderId="0" xfId="0" applyFont="1" applyFill="1" applyAlignment="1" applyProtection="1">
      <alignment vertical="top"/>
      <protection locked="0"/>
    </xf>
    <xf numFmtId="0" fontId="23" fillId="17" borderId="0" xfId="0" applyFont="1" applyFill="1" applyAlignment="1" applyProtection="1">
      <alignment vertical="top"/>
      <protection locked="0"/>
    </xf>
    <xf numFmtId="0" fontId="3" fillId="17" borderId="0" xfId="0" applyFont="1" applyFill="1" applyProtection="1">
      <protection locked="0"/>
    </xf>
    <xf numFmtId="0" fontId="0" fillId="17" borderId="0" xfId="0" applyFill="1" applyAlignment="1" applyProtection="1">
      <alignment horizontal="left"/>
      <protection locked="0"/>
    </xf>
    <xf numFmtId="0" fontId="0" fillId="17" borderId="93" xfId="0" applyFill="1" applyBorder="1" applyProtection="1">
      <protection locked="0"/>
    </xf>
    <xf numFmtId="2" fontId="0" fillId="17" borderId="93" xfId="0" applyNumberFormat="1" applyFill="1" applyBorder="1" applyProtection="1">
      <protection locked="0"/>
    </xf>
    <xf numFmtId="2" fontId="0" fillId="17" borderId="74" xfId="0" applyNumberFormat="1" applyFill="1" applyBorder="1" applyProtection="1">
      <protection locked="0"/>
    </xf>
    <xf numFmtId="0" fontId="0" fillId="17" borderId="79" xfId="0" applyFill="1" applyBorder="1" applyProtection="1">
      <protection locked="0"/>
    </xf>
    <xf numFmtId="0" fontId="3" fillId="17" borderId="13" xfId="0" applyFont="1" applyFill="1" applyBorder="1" applyProtection="1">
      <protection locked="0"/>
    </xf>
    <xf numFmtId="0" fontId="0" fillId="17" borderId="13" xfId="0" applyFill="1" applyBorder="1" applyProtection="1">
      <protection locked="0"/>
    </xf>
    <xf numFmtId="164" fontId="0" fillId="17" borderId="3" xfId="1" applyNumberFormat="1" applyFont="1" applyFill="1" applyBorder="1" applyAlignment="1" applyProtection="1">
      <alignment horizontal="center"/>
      <protection locked="0"/>
    </xf>
    <xf numFmtId="164" fontId="0" fillId="17" borderId="0" xfId="1" applyNumberFormat="1" applyFont="1" applyFill="1" applyBorder="1" applyAlignment="1" applyProtection="1">
      <alignment horizontal="center"/>
      <protection locked="0"/>
    </xf>
    <xf numFmtId="164" fontId="0" fillId="17" borderId="0" xfId="1" applyNumberFormat="1" applyFont="1" applyFill="1" applyBorder="1" applyProtection="1">
      <protection locked="0"/>
    </xf>
    <xf numFmtId="164" fontId="0" fillId="17" borderId="107" xfId="1" applyNumberFormat="1" applyFont="1" applyFill="1" applyBorder="1" applyProtection="1"/>
    <xf numFmtId="164" fontId="0" fillId="17" borderId="21" xfId="1" applyNumberFormat="1" applyFont="1" applyFill="1" applyBorder="1" applyProtection="1"/>
    <xf numFmtId="2" fontId="0" fillId="17" borderId="94" xfId="0" applyNumberFormat="1" applyFill="1" applyBorder="1"/>
    <xf numFmtId="0" fontId="0" fillId="17" borderId="73" xfId="0" applyFill="1" applyBorder="1" applyProtection="1">
      <protection locked="0"/>
    </xf>
    <xf numFmtId="164" fontId="0" fillId="17" borderId="93" xfId="1" applyNumberFormat="1" applyFont="1" applyFill="1" applyBorder="1" applyProtection="1">
      <protection locked="0"/>
    </xf>
    <xf numFmtId="0" fontId="8" fillId="17" borderId="0" xfId="0" applyFont="1" applyFill="1"/>
    <xf numFmtId="164" fontId="8" fillId="17" borderId="0" xfId="1" applyNumberFormat="1" applyFont="1" applyFill="1" applyProtection="1"/>
    <xf numFmtId="1" fontId="0" fillId="0" borderId="48" xfId="0" applyNumberFormat="1" applyBorder="1" applyAlignment="1" applyProtection="1">
      <alignment horizontal="left" vertical="top"/>
      <protection locked="0"/>
    </xf>
    <xf numFmtId="37" fontId="8" fillId="0" borderId="58" xfId="5" applyNumberFormat="1" applyFont="1" applyBorder="1" applyProtection="1">
      <protection locked="0"/>
    </xf>
    <xf numFmtId="0" fontId="28" fillId="0" borderId="57" xfId="0" applyFont="1" applyBorder="1" applyProtection="1">
      <protection locked="0"/>
    </xf>
    <xf numFmtId="0" fontId="8" fillId="0" borderId="147" xfId="0" applyFont="1" applyBorder="1" applyProtection="1">
      <protection locked="0"/>
    </xf>
    <xf numFmtId="0" fontId="8" fillId="6" borderId="15" xfId="0" applyFont="1" applyFill="1" applyBorder="1"/>
    <xf numFmtId="0" fontId="28" fillId="6" borderId="57" xfId="0" applyFont="1" applyFill="1" applyBorder="1"/>
    <xf numFmtId="0" fontId="8" fillId="6" borderId="57" xfId="0" applyFont="1" applyFill="1" applyBorder="1"/>
    <xf numFmtId="37" fontId="8" fillId="0" borderId="57" xfId="5" applyNumberFormat="1" applyFont="1" applyBorder="1" applyProtection="1"/>
    <xf numFmtId="0" fontId="3" fillId="17" borderId="0" xfId="0" applyFont="1" applyFill="1"/>
    <xf numFmtId="0" fontId="30" fillId="0" borderId="0" xfId="0" applyFont="1" applyAlignment="1">
      <alignment horizontal="center" vertical="center"/>
    </xf>
    <xf numFmtId="0" fontId="8" fillId="0" borderId="0" xfId="0" applyFont="1" applyAlignment="1">
      <alignment horizontal="justify" vertical="center"/>
    </xf>
    <xf numFmtId="0" fontId="31" fillId="0" borderId="0" xfId="0" applyFont="1" applyAlignment="1">
      <alignment horizontal="left" vertical="top" wrapText="1"/>
    </xf>
    <xf numFmtId="0" fontId="23" fillId="0" borderId="0" xfId="0" applyFont="1" applyAlignment="1">
      <alignment horizontal="left" vertical="top" wrapText="1"/>
    </xf>
    <xf numFmtId="0" fontId="31" fillId="0" borderId="0" xfId="0" applyFont="1" applyAlignment="1" applyProtection="1">
      <alignment horizontal="left" vertical="top" wrapText="1"/>
      <protection locked="0"/>
    </xf>
    <xf numFmtId="0" fontId="10" fillId="0" borderId="0" xfId="2" applyAlignment="1" applyProtection="1">
      <alignment horizontal="left" vertical="top" wrapText="1"/>
      <protection locked="0"/>
    </xf>
    <xf numFmtId="0" fontId="8" fillId="0" borderId="0" xfId="0" applyFont="1" applyAlignment="1" applyProtection="1">
      <alignment horizontal="justify" vertical="center"/>
      <protection locked="0"/>
    </xf>
    <xf numFmtId="0" fontId="3" fillId="0" borderId="0" xfId="0" applyFont="1" applyAlignment="1">
      <alignment horizontal="justify" vertical="center"/>
    </xf>
    <xf numFmtId="0" fontId="3" fillId="0" borderId="0" xfId="0" applyFont="1" applyAlignment="1">
      <alignment horizontal="left" vertical="top" wrapText="1"/>
    </xf>
    <xf numFmtId="0" fontId="33" fillId="12" borderId="66" xfId="0" applyFont="1" applyFill="1" applyBorder="1" applyAlignment="1">
      <alignment horizontal="left" vertical="top" wrapText="1"/>
    </xf>
    <xf numFmtId="0" fontId="33" fillId="0" borderId="0" xfId="0" applyFont="1" applyAlignment="1">
      <alignment horizontal="left" vertical="top" wrapText="1"/>
    </xf>
    <xf numFmtId="0" fontId="2" fillId="4" borderId="67"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1" fillId="0" borderId="0" xfId="0" applyFont="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5" fillId="0" borderId="0" xfId="0" applyFont="1" applyAlignment="1">
      <alignment horizontal="left" vertical="top" wrapText="1"/>
    </xf>
    <xf numFmtId="0" fontId="38" fillId="15" borderId="63" xfId="0" applyFont="1" applyFill="1" applyBorder="1" applyAlignment="1">
      <alignment horizontal="center" vertical="top" wrapText="1"/>
    </xf>
    <xf numFmtId="0" fontId="39" fillId="16" borderId="64" xfId="0" applyFont="1" applyFill="1" applyBorder="1" applyAlignment="1">
      <alignment horizontal="center" vertical="top" wrapText="1"/>
    </xf>
    <xf numFmtId="0" fontId="39" fillId="0" borderId="65" xfId="0" applyFont="1" applyBorder="1" applyAlignment="1">
      <alignment horizontal="center" vertical="top" wrapText="1"/>
    </xf>
    <xf numFmtId="0" fontId="41" fillId="0" borderId="0" xfId="0" applyFont="1" applyAlignment="1">
      <alignment horizontal="center" vertical="top" wrapText="1"/>
    </xf>
    <xf numFmtId="0" fontId="23" fillId="13" borderId="0" xfId="0" applyFont="1" applyFill="1" applyAlignment="1">
      <alignment horizontal="left" vertical="top"/>
    </xf>
    <xf numFmtId="0" fontId="35" fillId="18" borderId="0" xfId="0" applyFont="1" applyFill="1" applyAlignment="1">
      <alignment horizontal="left" vertical="top" wrapText="1"/>
    </xf>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0" fillId="0" borderId="7" xfId="0" applyBorder="1"/>
    <xf numFmtId="0" fontId="11" fillId="0" borderId="11"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xf>
    <xf numFmtId="0" fontId="11" fillId="0" borderId="4" xfId="0" applyFont="1" applyBorder="1" applyAlignment="1">
      <alignment horizontal="center"/>
    </xf>
    <xf numFmtId="10" fontId="0" fillId="0" borderId="0" xfId="6" applyNumberFormat="1" applyFont="1" applyProtection="1"/>
    <xf numFmtId="0" fontId="1" fillId="0" borderId="0" xfId="0" applyFont="1"/>
    <xf numFmtId="0" fontId="3" fillId="17" borderId="3" xfId="0" applyFont="1" applyFill="1" applyBorder="1" applyAlignment="1">
      <alignment horizontal="center" vertical="top" wrapText="1"/>
    </xf>
    <xf numFmtId="0" fontId="0" fillId="17" borderId="0" xfId="0" applyFill="1" applyAlignment="1">
      <alignment horizontal="center" vertical="top" wrapText="1"/>
    </xf>
    <xf numFmtId="0" fontId="0" fillId="17" borderId="3" xfId="0" applyFill="1" applyBorder="1"/>
    <xf numFmtId="0" fontId="0" fillId="17" borderId="0" xfId="0" applyFill="1"/>
    <xf numFmtId="0" fontId="3" fillId="0" borderId="12" xfId="0" applyFont="1" applyBorder="1" applyAlignment="1">
      <alignment vertical="top" wrapText="1"/>
    </xf>
    <xf numFmtId="0" fontId="0" fillId="0" borderId="13" xfId="0" applyBorder="1" applyAlignment="1">
      <alignment vertical="top" wrapText="1"/>
    </xf>
    <xf numFmtId="49" fontId="9" fillId="7" borderId="8" xfId="0" applyNumberFormat="1" applyFont="1" applyFill="1" applyBorder="1" applyAlignment="1">
      <alignment horizontal="left" wrapText="1"/>
    </xf>
    <xf numFmtId="49" fontId="9" fillId="7" borderId="9" xfId="0" applyNumberFormat="1" applyFont="1" applyFill="1" applyBorder="1" applyAlignment="1">
      <alignment horizontal="left" wrapText="1"/>
    </xf>
    <xf numFmtId="49" fontId="9" fillId="7" borderId="10" xfId="0" applyNumberFormat="1" applyFont="1" applyFill="1" applyBorder="1" applyAlignment="1">
      <alignment horizontal="left" wrapText="1"/>
    </xf>
    <xf numFmtId="49" fontId="0" fillId="0" borderId="150" xfId="0" applyNumberFormat="1" applyBorder="1" applyAlignment="1" applyProtection="1">
      <alignment horizontal="left" vertical="top" wrapText="1"/>
      <protection locked="0"/>
    </xf>
    <xf numFmtId="49" fontId="0" fillId="0" borderId="155" xfId="0" applyNumberFormat="1" applyBorder="1" applyAlignment="1" applyProtection="1">
      <alignment horizontal="left" vertical="top" wrapText="1"/>
      <protection locked="0"/>
    </xf>
    <xf numFmtId="49" fontId="0" fillId="0" borderId="151" xfId="0" applyNumberForma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Font="1" applyBorder="1" applyAlignment="1">
      <alignment vertical="top"/>
    </xf>
    <xf numFmtId="0" fontId="0" fillId="0" borderId="13" xfId="0" applyBorder="1" applyAlignment="1">
      <alignment vertical="top"/>
    </xf>
    <xf numFmtId="49" fontId="9" fillId="0" borderId="8" xfId="0" applyNumberFormat="1" applyFont="1"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24" fillId="0" borderId="3" xfId="0" applyFont="1" applyBorder="1" applyAlignment="1">
      <alignment horizontal="center"/>
    </xf>
    <xf numFmtId="0" fontId="24" fillId="0" borderId="0" xfId="0" applyFont="1" applyAlignment="1">
      <alignment horizontal="center"/>
    </xf>
    <xf numFmtId="0" fontId="15" fillId="4" borderId="8" xfId="0" applyFont="1" applyFill="1" applyBorder="1" applyAlignment="1">
      <alignment horizontal="center" vertical="top"/>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3" fillId="0" borderId="56" xfId="0" applyFont="1" applyBorder="1" applyAlignment="1">
      <alignment horizontal="center" wrapText="1"/>
    </xf>
    <xf numFmtId="0" fontId="0" fillId="0" borderId="49" xfId="0" applyBorder="1" applyAlignment="1">
      <alignment wrapText="1"/>
    </xf>
    <xf numFmtId="0" fontId="0" fillId="0" borderId="55" xfId="0" applyBorder="1" applyAlignment="1">
      <alignment wrapText="1"/>
    </xf>
    <xf numFmtId="0" fontId="1" fillId="7" borderId="11"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49" fontId="9" fillId="7" borderId="8" xfId="0" applyNumberFormat="1" applyFont="1" applyFill="1" applyBorder="1" applyAlignment="1">
      <alignment horizontal="left" vertical="center" wrapText="1"/>
    </xf>
    <xf numFmtId="49" fontId="9" fillId="7" borderId="9" xfId="0" applyNumberFormat="1" applyFont="1" applyFill="1" applyBorder="1" applyAlignment="1">
      <alignment horizontal="left" vertical="center" wrapText="1"/>
    </xf>
    <xf numFmtId="49" fontId="9" fillId="7" borderId="10" xfId="0" applyNumberFormat="1" applyFont="1" applyFill="1" applyBorder="1" applyAlignment="1">
      <alignment horizontal="left" vertical="center" wrapText="1"/>
    </xf>
    <xf numFmtId="0" fontId="2" fillId="13" borderId="8" xfId="0" applyFont="1" applyFill="1" applyBorder="1" applyAlignment="1">
      <alignment horizontal="center"/>
    </xf>
    <xf numFmtId="0" fontId="2" fillId="13" borderId="9" xfId="0" applyFont="1" applyFill="1" applyBorder="1" applyAlignment="1">
      <alignment horizontal="center"/>
    </xf>
    <xf numFmtId="0" fontId="2" fillId="13" borderId="10" xfId="0" applyFont="1" applyFill="1" applyBorder="1" applyAlignment="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4" borderId="8"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15" fillId="0" borderId="9" xfId="0"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 fillId="0" borderId="5" xfId="0" applyFont="1" applyBorder="1" applyAlignment="1">
      <alignment vertical="top" wrapText="1"/>
    </xf>
    <xf numFmtId="0" fontId="0" fillId="0" borderId="6" xfId="0" applyBorder="1"/>
    <xf numFmtId="0" fontId="0" fillId="0" borderId="7" xfId="0" applyBorder="1"/>
    <xf numFmtId="0" fontId="3" fillId="0" borderId="148" xfId="0" applyFont="1"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49" fontId="9" fillId="0" borderId="8" xfId="0" applyNumberFormat="1" applyFont="1" applyBorder="1" applyAlignment="1">
      <alignment horizontal="left" vertical="center" wrapText="1"/>
    </xf>
    <xf numFmtId="0" fontId="0" fillId="0" borderId="10" xfId="0" applyBorder="1" applyAlignment="1">
      <alignment horizontal="left" vertical="center" wrapText="1"/>
    </xf>
    <xf numFmtId="49" fontId="9" fillId="0" borderId="8" xfId="0" applyNumberFormat="1" applyFont="1" applyBorder="1" applyAlignment="1">
      <alignment horizontal="left" wrapText="1"/>
    </xf>
    <xf numFmtId="0" fontId="1" fillId="0" borderId="10" xfId="0" applyFont="1" applyBorder="1" applyAlignment="1">
      <alignment horizontal="left" wrapText="1"/>
    </xf>
    <xf numFmtId="0" fontId="3" fillId="0" borderId="152" xfId="0" applyFont="1" applyBorder="1" applyAlignment="1" applyProtection="1">
      <alignment horizontal="left" vertical="top" wrapText="1"/>
      <protection locked="0"/>
    </xf>
    <xf numFmtId="0" fontId="3" fillId="0" borderId="153" xfId="0" applyFont="1" applyBorder="1" applyAlignment="1" applyProtection="1">
      <alignment horizontal="left" vertical="top" wrapText="1"/>
      <protection locked="0"/>
    </xf>
    <xf numFmtId="0" fontId="3" fillId="0" borderId="154" xfId="0" applyFont="1" applyBorder="1" applyAlignment="1" applyProtection="1">
      <alignment horizontal="left" vertical="top" wrapText="1"/>
      <protection locked="0"/>
    </xf>
    <xf numFmtId="0" fontId="13" fillId="0" borderId="12" xfId="0" applyFont="1" applyBorder="1" applyAlignment="1">
      <alignment horizontal="center" wrapText="1"/>
    </xf>
    <xf numFmtId="0" fontId="0" fillId="0" borderId="14" xfId="0" applyBorder="1"/>
    <xf numFmtId="0" fontId="3" fillId="0" borderId="12" xfId="0" applyFont="1" applyBorder="1" applyAlignment="1">
      <alignment horizontal="center" wrapText="1"/>
    </xf>
    <xf numFmtId="0" fontId="2" fillId="4" borderId="8"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3" fillId="0" borderId="8" xfId="0" applyFont="1" applyBorder="1" applyAlignment="1">
      <alignment horizontal="left"/>
    </xf>
    <xf numFmtId="0" fontId="0" fillId="0" borderId="10" xfId="0" applyBorder="1" applyAlignment="1">
      <alignment horizontal="left"/>
    </xf>
    <xf numFmtId="0" fontId="0" fillId="13" borderId="9" xfId="0" applyFill="1" applyBorder="1"/>
    <xf numFmtId="0" fontId="0" fillId="13" borderId="10" xfId="0" applyFill="1" applyBorder="1"/>
    <xf numFmtId="0" fontId="0" fillId="0" borderId="11" xfId="0" applyBorder="1"/>
    <xf numFmtId="0" fontId="0" fillId="0" borderId="2" xfId="0" applyBorder="1"/>
    <xf numFmtId="0" fontId="0" fillId="0" borderId="3" xfId="0" applyBorder="1"/>
    <xf numFmtId="0" fontId="0" fillId="0" borderId="4" xfId="0" applyBorder="1"/>
    <xf numFmtId="0" fontId="3" fillId="0" borderId="5" xfId="0" applyFont="1" applyBorder="1"/>
    <xf numFmtId="0" fontId="3" fillId="14" borderId="11" xfId="0" applyFont="1" applyFill="1" applyBorder="1" applyAlignment="1">
      <alignment horizontal="center"/>
    </xf>
    <xf numFmtId="0" fontId="3" fillId="14" borderId="2" xfId="0" applyFont="1"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14" borderId="7" xfId="0" applyFill="1" applyBorder="1" applyAlignment="1">
      <alignment horizontal="center"/>
    </xf>
    <xf numFmtId="0" fontId="3" fillId="0" borderId="6" xfId="0" applyFont="1" applyBorder="1"/>
    <xf numFmtId="0" fontId="15" fillId="4" borderId="108" xfId="0" applyFont="1" applyFill="1" applyBorder="1" applyAlignment="1">
      <alignment horizontal="left" vertical="top" wrapText="1"/>
    </xf>
    <xf numFmtId="0" fontId="16" fillId="0" borderId="109" xfId="0" applyFont="1" applyBorder="1" applyAlignment="1">
      <alignment horizontal="left" vertical="top" wrapText="1"/>
    </xf>
    <xf numFmtId="0" fontId="0" fillId="0" borderId="109" xfId="0" applyBorder="1" applyAlignment="1">
      <alignment wrapText="1"/>
    </xf>
    <xf numFmtId="0" fontId="15" fillId="4" borderId="108" xfId="0" applyFont="1" applyFill="1" applyBorder="1" applyAlignment="1">
      <alignment horizontal="center"/>
    </xf>
    <xf numFmtId="0" fontId="16" fillId="0" borderId="109" xfId="0" applyFont="1" applyBorder="1"/>
    <xf numFmtId="0" fontId="0" fillId="0" borderId="109" xfId="0" applyBorder="1"/>
    <xf numFmtId="0" fontId="0" fillId="0" borderId="110" xfId="0" applyBorder="1"/>
    <xf numFmtId="0" fontId="1" fillId="13" borderId="102" xfId="0" applyFont="1" applyFill="1" applyBorder="1" applyAlignment="1">
      <alignment horizontal="left" vertical="top"/>
    </xf>
    <xf numFmtId="0" fontId="0" fillId="13" borderId="47" xfId="0" applyFill="1" applyBorder="1" applyAlignment="1">
      <alignment horizontal="left" vertical="top"/>
    </xf>
    <xf numFmtId="0" fontId="0" fillId="13" borderId="43" xfId="0" applyFill="1" applyBorder="1" applyAlignment="1">
      <alignment horizontal="left" vertical="top"/>
    </xf>
    <xf numFmtId="0" fontId="17" fillId="13" borderId="101" xfId="0" applyFont="1" applyFill="1" applyBorder="1" applyAlignment="1">
      <alignment horizontal="left" vertical="top"/>
    </xf>
    <xf numFmtId="0" fontId="17" fillId="13" borderId="39" xfId="0" applyFont="1" applyFill="1" applyBorder="1" applyAlignment="1">
      <alignment horizontal="left" vertical="top"/>
    </xf>
    <xf numFmtId="0" fontId="14" fillId="0" borderId="75" xfId="0" applyFont="1" applyBorder="1" applyAlignment="1">
      <alignment horizontal="left" vertical="top"/>
    </xf>
    <xf numFmtId="0" fontId="14" fillId="0" borderId="21" xfId="0" applyFont="1" applyBorder="1" applyAlignment="1">
      <alignment horizontal="left" vertical="top"/>
    </xf>
    <xf numFmtId="0" fontId="3" fillId="0" borderId="73"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73" xfId="0" applyBorder="1" applyAlignment="1">
      <alignment horizontal="left" vertical="top"/>
    </xf>
    <xf numFmtId="0" fontId="3" fillId="0" borderId="73" xfId="0" applyFont="1"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86"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0" fillId="0" borderId="0" xfId="0" applyAlignment="1">
      <alignment horizontal="left" vertical="top" wrapText="1"/>
    </xf>
    <xf numFmtId="0" fontId="0" fillId="0" borderId="99" xfId="0" applyBorder="1" applyAlignment="1">
      <alignment horizontal="left" vertical="top" wrapText="1"/>
    </xf>
    <xf numFmtId="0" fontId="0" fillId="0" borderId="6" xfId="0" applyBorder="1" applyAlignment="1">
      <alignment horizontal="left" vertical="top" wrapText="1"/>
    </xf>
    <xf numFmtId="0" fontId="0" fillId="9" borderId="104" xfId="0" applyFill="1" applyBorder="1" applyAlignment="1">
      <alignment horizontal="center" vertical="top" wrapText="1"/>
    </xf>
    <xf numFmtId="0" fontId="0" fillId="9" borderId="106" xfId="0" applyFill="1" applyBorder="1" applyAlignment="1">
      <alignment horizontal="center" vertical="top" wrapText="1"/>
    </xf>
    <xf numFmtId="0" fontId="0" fillId="0" borderId="111" xfId="0" applyBorder="1" applyAlignment="1">
      <alignment horizontal="center" vertical="top" wrapText="1"/>
    </xf>
    <xf numFmtId="0" fontId="0" fillId="9" borderId="99" xfId="0" applyFill="1" applyBorder="1" applyAlignment="1">
      <alignment horizontal="center" vertical="top" wrapText="1"/>
    </xf>
    <xf numFmtId="0" fontId="0" fillId="9" borderId="6" xfId="0" applyFill="1" applyBorder="1" applyAlignment="1">
      <alignment horizontal="center" vertical="top" wrapText="1"/>
    </xf>
    <xf numFmtId="0" fontId="0" fillId="0" borderId="112" xfId="0" applyBorder="1" applyAlignment="1">
      <alignment horizontal="center" vertical="top" wrapText="1"/>
    </xf>
    <xf numFmtId="0" fontId="13" fillId="17" borderId="73" xfId="0" applyFont="1" applyFill="1" applyBorder="1" applyAlignment="1">
      <alignment horizontal="left" vertical="top" wrapText="1"/>
    </xf>
    <xf numFmtId="0" fontId="0" fillId="17" borderId="93" xfId="0" applyFill="1" applyBorder="1"/>
    <xf numFmtId="0" fontId="0" fillId="17" borderId="86" xfId="0" applyFill="1" applyBorder="1"/>
    <xf numFmtId="0" fontId="0" fillId="17" borderId="23" xfId="0" applyFill="1" applyBorder="1"/>
    <xf numFmtId="0" fontId="0" fillId="17" borderId="74" xfId="0" applyFill="1" applyBorder="1"/>
    <xf numFmtId="0" fontId="0" fillId="9" borderId="104" xfId="0" applyFill="1" applyBorder="1" applyAlignment="1">
      <alignment horizontal="left" wrapText="1"/>
    </xf>
    <xf numFmtId="0" fontId="0" fillId="9" borderId="105" xfId="0" applyFill="1" applyBorder="1" applyAlignment="1">
      <alignment wrapText="1"/>
    </xf>
    <xf numFmtId="0" fontId="0" fillId="9" borderId="99" xfId="0" applyFill="1" applyBorder="1" applyAlignment="1">
      <alignment wrapText="1"/>
    </xf>
    <xf numFmtId="0" fontId="0" fillId="9" borderId="42" xfId="0" applyFill="1" applyBorder="1" applyAlignment="1">
      <alignment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13" borderId="8" xfId="0" applyFont="1" applyFill="1" applyBorder="1" applyAlignment="1">
      <alignment horizontal="center" vertical="top"/>
    </xf>
    <xf numFmtId="0" fontId="0" fillId="13" borderId="9" xfId="0" applyFill="1" applyBorder="1" applyAlignment="1">
      <alignment horizontal="center" vertical="top"/>
    </xf>
    <xf numFmtId="0" fontId="0" fillId="13" borderId="10" xfId="0" applyFill="1" applyBorder="1" applyAlignment="1">
      <alignment horizontal="center" vertical="top"/>
    </xf>
    <xf numFmtId="0" fontId="13" fillId="9" borderId="90" xfId="0" applyFont="1" applyFill="1" applyBorder="1" applyAlignment="1">
      <alignment horizontal="left" wrapText="1"/>
    </xf>
    <xf numFmtId="0" fontId="13" fillId="9" borderId="91" xfId="0" applyFont="1" applyFill="1" applyBorder="1" applyAlignment="1">
      <alignment horizontal="left" wrapText="1"/>
    </xf>
    <xf numFmtId="0" fontId="13" fillId="9" borderId="92" xfId="0" applyFont="1" applyFill="1" applyBorder="1" applyAlignment="1">
      <alignment horizontal="left" wrapText="1"/>
    </xf>
    <xf numFmtId="0" fontId="3" fillId="0" borderId="87" xfId="0" applyFont="1"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3" fillId="17" borderId="87" xfId="0" applyFont="1" applyFill="1" applyBorder="1" applyAlignment="1">
      <alignment horizontal="center" vertical="top"/>
    </xf>
    <xf numFmtId="0" fontId="0" fillId="17" borderId="29" xfId="0" applyFill="1" applyBorder="1" applyAlignment="1">
      <alignment horizontal="center" vertical="top"/>
    </xf>
    <xf numFmtId="0" fontId="0" fillId="17" borderId="30" xfId="0" applyFill="1" applyBorder="1" applyAlignment="1">
      <alignment horizontal="center" vertical="top"/>
    </xf>
    <xf numFmtId="0" fontId="0" fillId="0" borderId="9" xfId="0"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vertical="top"/>
    </xf>
    <xf numFmtId="0" fontId="0" fillId="0" borderId="0" xfId="0" applyAlignment="1">
      <alignment vertical="top"/>
    </xf>
    <xf numFmtId="0" fontId="3" fillId="0" borderId="5" xfId="0" applyFont="1" applyBorder="1" applyAlignment="1">
      <alignment horizontal="left"/>
    </xf>
    <xf numFmtId="0" fontId="0" fillId="0" borderId="6" xfId="0" applyBorder="1" applyAlignment="1">
      <alignment horizontal="left"/>
    </xf>
    <xf numFmtId="0" fontId="3" fillId="2" borderId="11" xfId="0" applyFont="1" applyFill="1" applyBorder="1" applyAlignment="1">
      <alignment horizontal="center" vertical="top"/>
    </xf>
    <xf numFmtId="0" fontId="0" fillId="0" borderId="1" xfId="0" applyBorder="1" applyAlignment="1">
      <alignment horizontal="center"/>
    </xf>
    <xf numFmtId="0" fontId="0" fillId="0" borderId="2" xfId="0" applyBorder="1" applyAlignment="1">
      <alignment horizontal="center"/>
    </xf>
    <xf numFmtId="0" fontId="0" fillId="2" borderId="3" xfId="0" applyFill="1" applyBorder="1" applyAlignment="1">
      <alignment horizontal="center" vertical="top"/>
    </xf>
    <xf numFmtId="0" fontId="0" fillId="0" borderId="0" xfId="0" applyAlignment="1">
      <alignment horizontal="center"/>
    </xf>
    <xf numFmtId="0" fontId="0" fillId="0" borderId="4" xfId="0" applyBorder="1" applyAlignment="1">
      <alignment horizontal="center"/>
    </xf>
    <xf numFmtId="0" fontId="0" fillId="2" borderId="5" xfId="0" applyFill="1" applyBorder="1" applyAlignment="1">
      <alignment horizontal="center" vertical="center"/>
    </xf>
    <xf numFmtId="0" fontId="0" fillId="4" borderId="9" xfId="0" applyFill="1" applyBorder="1" applyAlignment="1">
      <alignment horizontal="center" vertical="top"/>
    </xf>
    <xf numFmtId="0" fontId="0" fillId="4" borderId="10" xfId="0" applyFill="1" applyBorder="1" applyAlignment="1">
      <alignment horizontal="center"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0" borderId="11" xfId="0" applyFont="1" applyBorder="1" applyAlignment="1">
      <alignment horizontal="left"/>
    </xf>
    <xf numFmtId="0" fontId="0" fillId="0" borderId="2" xfId="0" applyBorder="1" applyAlignment="1">
      <alignment horizontal="left"/>
    </xf>
    <xf numFmtId="0" fontId="8" fillId="0" borderId="3" xfId="0" applyFont="1" applyBorder="1" applyAlignment="1">
      <alignment horizontal="left" vertical="top"/>
    </xf>
    <xf numFmtId="0" fontId="0" fillId="0" borderId="4" xfId="0" applyBorder="1" applyAlignment="1">
      <alignment horizontal="left" vertical="top"/>
    </xf>
    <xf numFmtId="0" fontId="8" fillId="0" borderId="5" xfId="0" applyFont="1" applyBorder="1" applyAlignment="1">
      <alignment horizontal="left" vertical="top"/>
    </xf>
    <xf numFmtId="0" fontId="0" fillId="0" borderId="7" xfId="0" applyBorder="1" applyAlignment="1">
      <alignment horizontal="left" vertical="top"/>
    </xf>
    <xf numFmtId="0" fontId="3" fillId="0" borderId="0" xfId="0" applyFont="1"/>
    <xf numFmtId="0" fontId="3" fillId="4" borderId="18" xfId="0" applyFont="1"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3" fillId="13" borderId="24" xfId="0" applyFont="1" applyFill="1" applyBorder="1" applyAlignment="1">
      <alignment horizontal="center" vertical="top"/>
    </xf>
    <xf numFmtId="0" fontId="0" fillId="13" borderId="17" xfId="0" applyFill="1" applyBorder="1" applyAlignment="1">
      <alignment horizontal="center" vertical="top"/>
    </xf>
    <xf numFmtId="0" fontId="0" fillId="13" borderId="25" xfId="0" applyFill="1" applyBorder="1" applyAlignment="1">
      <alignment horizontal="center" vertical="top"/>
    </xf>
  </cellXfs>
  <cellStyles count="7">
    <cellStyle name="Comma" xfId="1" builtinId="3"/>
    <cellStyle name="Comma 2" xfId="5" xr:uid="{00000000-0005-0000-0000-000001000000}"/>
    <cellStyle name="Comma 3" xfId="3" xr:uid="{00000000-0005-0000-0000-000002000000}"/>
    <cellStyle name="Hyperlink" xfId="2" builtinId="8"/>
    <cellStyle name="Normal" xfId="0" builtinId="0"/>
    <cellStyle name="Normal 2" xfId="4" xr:uid="{00000000-0005-0000-0000-000005000000}"/>
    <cellStyle name="Percent" xfId="6" builtinId="5"/>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FF"/>
      <color rgb="FFFFFFFF"/>
      <color rgb="FF6600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7%20Auxiliary%20Initiative%20Request"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1295400</xdr:colOff>
      <xdr:row>8</xdr:row>
      <xdr:rowOff>137160</xdr:rowOff>
    </xdr:from>
    <xdr:to>
      <xdr:col>1</xdr:col>
      <xdr:colOff>6286500</xdr:colOff>
      <xdr:row>8</xdr:row>
      <xdr:rowOff>579120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619375" y="2813685"/>
          <a:ext cx="4991100" cy="4419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800" b="1">
              <a:solidFill>
                <a:schemeClr val="bg1"/>
              </a:solidFill>
              <a:latin typeface="Arial" panose="020B0604020202020204" pitchFamily="34" charset="0"/>
              <a:cs typeface="Arial" panose="020B0604020202020204" pitchFamily="34" charset="0"/>
            </a:rPr>
            <a:t>JMU's Strategic</a:t>
          </a:r>
          <a:r>
            <a:rPr lang="en-US" sz="1800" b="1" baseline="0">
              <a:solidFill>
                <a:schemeClr val="bg1"/>
              </a:solidFill>
              <a:latin typeface="Arial" panose="020B0604020202020204" pitchFamily="34" charset="0"/>
              <a:cs typeface="Arial" panose="020B0604020202020204" pitchFamily="34" charset="0"/>
            </a:rPr>
            <a:t> Plan, 2020-2026</a:t>
          </a:r>
          <a:endParaRPr lang="en-US"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1371600</xdr:colOff>
      <xdr:row>15</xdr:row>
      <xdr:rowOff>127636</xdr:rowOff>
    </xdr:from>
    <xdr:to>
      <xdr:col>1</xdr:col>
      <xdr:colOff>5972175</xdr:colOff>
      <xdr:row>15</xdr:row>
      <xdr:rowOff>809625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695575" y="6347461"/>
          <a:ext cx="4600575" cy="68198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400" b="1">
              <a:solidFill>
                <a:schemeClr val="bg1"/>
              </a:solidFill>
              <a:latin typeface="Arial" panose="020B0604020202020204" pitchFamily="34" charset="0"/>
              <a:cs typeface="Arial" panose="020B0604020202020204" pitchFamily="34" charset="0"/>
            </a:rPr>
            <a:t>FY26 Budget Planning and Develoment Webpage</a:t>
          </a:r>
        </a:p>
        <a:p>
          <a:pPr algn="ctr"/>
          <a:br>
            <a:rPr lang="en-US" sz="1400" b="1">
              <a:solidFill>
                <a:schemeClr val="bg1"/>
              </a:solidFill>
              <a:latin typeface="Arial" panose="020B0604020202020204" pitchFamily="34" charset="0"/>
              <a:cs typeface="Arial" panose="020B0604020202020204" pitchFamily="34" charset="0"/>
            </a:rPr>
          </a:br>
          <a:r>
            <a:rPr lang="en-US" sz="1000" b="1">
              <a:solidFill>
                <a:schemeClr val="bg1"/>
              </a:solidFill>
              <a:latin typeface="Arial" panose="020B0604020202020204" pitchFamily="34" charset="0"/>
              <a:cs typeface="Arial" panose="020B0604020202020204" pitchFamily="34" charset="0"/>
            </a:rPr>
            <a:t>(Click this button to access OBM website)</a:t>
          </a:r>
        </a:p>
      </xdr:txBody>
    </xdr:sp>
    <xdr:clientData/>
  </xdr:twoCellAnchor>
  <xdr:twoCellAnchor>
    <xdr:from>
      <xdr:col>1</xdr:col>
      <xdr:colOff>1343024</xdr:colOff>
      <xdr:row>16</xdr:row>
      <xdr:rowOff>285749</xdr:rowOff>
    </xdr:from>
    <xdr:to>
      <xdr:col>1</xdr:col>
      <xdr:colOff>5972175</xdr:colOff>
      <xdr:row>16</xdr:row>
      <xdr:rowOff>990600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FF794AEE-BF1E-43FF-9B35-67ACFD59F1F7}"/>
            </a:ext>
          </a:extLst>
        </xdr:cNvPr>
        <xdr:cNvSpPr txBox="1"/>
      </xdr:nvSpPr>
      <xdr:spPr>
        <a:xfrm>
          <a:off x="2666999" y="7286624"/>
          <a:ext cx="4629151" cy="70485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800" b="1" baseline="0">
              <a:solidFill>
                <a:schemeClr val="bg1"/>
              </a:solidFill>
              <a:latin typeface="Arial" panose="020B0604020202020204" pitchFamily="34" charset="0"/>
              <a:cs typeface="Arial" panose="020B0604020202020204" pitchFamily="34" charset="0"/>
            </a:rPr>
            <a:t> budget@jmu.edu</a:t>
          </a:r>
        </a:p>
        <a:p>
          <a:pPr algn="ctr"/>
          <a:endParaRPr lang="en-US" sz="1100" b="1" baseline="0">
            <a:latin typeface="Arial" panose="020B0604020202020204" pitchFamily="34" charset="0"/>
            <a:cs typeface="Arial" panose="020B0604020202020204" pitchFamily="34" charset="0"/>
          </a:endParaRPr>
        </a:p>
        <a:p>
          <a:pPr algn="ctr"/>
          <a:r>
            <a:rPr lang="en-US" sz="900" b="1" baseline="0">
              <a:latin typeface="Arial" panose="020B0604020202020204" pitchFamily="34" charset="0"/>
              <a:cs typeface="Arial" panose="020B0604020202020204" pitchFamily="34" charset="0"/>
            </a:rPr>
            <a:t>(Click this button to compose an email message.)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76200</xdr:colOff>
      <xdr:row>58</xdr:row>
      <xdr:rowOff>95250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B163"/>
  <sheetViews>
    <sheetView showGridLines="0" tabSelected="1" zoomScaleNormal="100" workbookViewId="0">
      <selection activeCell="A18" sqref="A18"/>
    </sheetView>
  </sheetViews>
  <sheetFormatPr defaultColWidth="8.7109375" defaultRowHeight="12.75" x14ac:dyDescent="0.2"/>
  <cols>
    <col min="1" max="1" width="19.85546875" style="355" customWidth="1"/>
    <col min="2" max="2" width="108.7109375" style="355" customWidth="1"/>
    <col min="3" max="16384" width="8.7109375" style="355"/>
  </cols>
  <sheetData>
    <row r="1" spans="2:2" x14ac:dyDescent="0.2">
      <c r="B1" s="1"/>
    </row>
    <row r="2" spans="2:2" ht="15.75" x14ac:dyDescent="0.2">
      <c r="B2" s="356" t="s">
        <v>14</v>
      </c>
    </row>
    <row r="3" spans="2:2" ht="15" x14ac:dyDescent="0.2">
      <c r="B3" s="357"/>
    </row>
    <row r="4" spans="2:2" ht="51.75" customHeight="1" x14ac:dyDescent="0.2">
      <c r="B4" s="358" t="s">
        <v>223</v>
      </c>
    </row>
    <row r="5" spans="2:2" ht="12.75" customHeight="1" x14ac:dyDescent="0.2">
      <c r="B5" s="359"/>
    </row>
    <row r="6" spans="2:2" ht="28.5" x14ac:dyDescent="0.2">
      <c r="B6" s="358" t="s">
        <v>224</v>
      </c>
    </row>
    <row r="7" spans="2:2" ht="12.75" customHeight="1" x14ac:dyDescent="0.2">
      <c r="B7" s="360"/>
    </row>
    <row r="8" spans="2:2" ht="61.9" customHeight="1" x14ac:dyDescent="0.2">
      <c r="B8" s="358" t="s">
        <v>234</v>
      </c>
    </row>
    <row r="9" spans="2:2" ht="55.15" customHeight="1" x14ac:dyDescent="0.2">
      <c r="B9" s="361"/>
    </row>
    <row r="10" spans="2:2" ht="12.75" customHeight="1" x14ac:dyDescent="0.2">
      <c r="B10" s="361"/>
    </row>
    <row r="11" spans="2:2" ht="34.15" customHeight="1" x14ac:dyDescent="0.2">
      <c r="B11" s="358" t="s">
        <v>180</v>
      </c>
    </row>
    <row r="12" spans="2:2" ht="12.75" customHeight="1" x14ac:dyDescent="0.2">
      <c r="B12" s="358"/>
    </row>
    <row r="13" spans="2:2" ht="45" customHeight="1" x14ac:dyDescent="0.2">
      <c r="B13" s="358" t="s">
        <v>222</v>
      </c>
    </row>
    <row r="14" spans="2:2" ht="12.75" customHeight="1" x14ac:dyDescent="0.2">
      <c r="B14" s="358"/>
    </row>
    <row r="15" spans="2:2" ht="86.25" x14ac:dyDescent="0.2">
      <c r="B15" s="358" t="s">
        <v>225</v>
      </c>
    </row>
    <row r="16" spans="2:2" ht="82.5" customHeight="1" x14ac:dyDescent="0.2">
      <c r="B16" s="358"/>
    </row>
    <row r="17" spans="2:2" ht="87" customHeight="1" x14ac:dyDescent="0.2">
      <c r="B17" s="378" t="s">
        <v>195</v>
      </c>
    </row>
    <row r="18" spans="2:2" s="329" customFormat="1" ht="15" x14ac:dyDescent="0.2">
      <c r="B18" s="362"/>
    </row>
    <row r="19" spans="2:2" ht="15.75" x14ac:dyDescent="0.2">
      <c r="B19" s="356" t="s">
        <v>15</v>
      </c>
    </row>
    <row r="20" spans="2:2" x14ac:dyDescent="0.2">
      <c r="B20" s="363"/>
    </row>
    <row r="21" spans="2:2" ht="28.5" x14ac:dyDescent="0.2">
      <c r="B21" s="358" t="s">
        <v>140</v>
      </c>
    </row>
    <row r="22" spans="2:2" ht="13.5" thickBot="1" x14ac:dyDescent="0.25">
      <c r="B22" s="364"/>
    </row>
    <row r="23" spans="2:2" ht="18.75" thickBot="1" x14ac:dyDescent="0.25">
      <c r="B23" s="365" t="s">
        <v>144</v>
      </c>
    </row>
    <row r="24" spans="2:2" ht="18" x14ac:dyDescent="0.2">
      <c r="B24" s="366"/>
    </row>
    <row r="25" spans="2:2" ht="15.75" x14ac:dyDescent="0.2">
      <c r="B25" s="367" t="s">
        <v>141</v>
      </c>
    </row>
    <row r="26" spans="2:2" ht="15.75" x14ac:dyDescent="0.2">
      <c r="B26" s="368"/>
    </row>
    <row r="27" spans="2:2" ht="15.75" x14ac:dyDescent="0.2">
      <c r="B27" s="369" t="s">
        <v>152</v>
      </c>
    </row>
    <row r="28" spans="2:2" ht="15.75" customHeight="1" x14ac:dyDescent="0.2">
      <c r="B28" s="364"/>
    </row>
    <row r="29" spans="2:2" ht="79.5" customHeight="1" x14ac:dyDescent="0.2">
      <c r="B29" s="358" t="s">
        <v>196</v>
      </c>
    </row>
    <row r="30" spans="2:2" x14ac:dyDescent="0.2">
      <c r="B30" s="370"/>
    </row>
    <row r="31" spans="2:2" ht="28.5" x14ac:dyDescent="0.2">
      <c r="B31" s="358" t="s">
        <v>236</v>
      </c>
    </row>
    <row r="32" spans="2:2" ht="14.25" x14ac:dyDescent="0.2">
      <c r="B32" s="358"/>
    </row>
    <row r="33" spans="2:2" ht="14.25" x14ac:dyDescent="0.2">
      <c r="B33" s="358" t="s">
        <v>197</v>
      </c>
    </row>
    <row r="34" spans="2:2" ht="14.25" x14ac:dyDescent="0.2">
      <c r="B34" s="358"/>
    </row>
    <row r="35" spans="2:2" ht="28.5" x14ac:dyDescent="0.2">
      <c r="B35" s="358" t="s">
        <v>237</v>
      </c>
    </row>
    <row r="36" spans="2:2" ht="14.25" x14ac:dyDescent="0.2">
      <c r="B36" s="358"/>
    </row>
    <row r="37" spans="2:2" ht="15" x14ac:dyDescent="0.2">
      <c r="B37" s="371" t="s">
        <v>129</v>
      </c>
    </row>
    <row r="38" spans="2:2" ht="14.25" x14ac:dyDescent="0.2">
      <c r="B38" s="358"/>
    </row>
    <row r="39" spans="2:2" ht="15.75" x14ac:dyDescent="0.2">
      <c r="B39" s="369" t="s">
        <v>3</v>
      </c>
    </row>
    <row r="40" spans="2:2" ht="15.75" x14ac:dyDescent="0.2">
      <c r="B40" s="368"/>
    </row>
    <row r="41" spans="2:2" ht="14.25" x14ac:dyDescent="0.2">
      <c r="B41" s="358" t="s">
        <v>161</v>
      </c>
    </row>
    <row r="42" spans="2:2" ht="14.25" x14ac:dyDescent="0.2">
      <c r="B42" s="358"/>
    </row>
    <row r="43" spans="2:2" ht="28.5" x14ac:dyDescent="0.2">
      <c r="B43" s="358" t="s">
        <v>238</v>
      </c>
    </row>
    <row r="44" spans="2:2" ht="14.25" x14ac:dyDescent="0.2">
      <c r="B44" s="358"/>
    </row>
    <row r="45" spans="2:2" ht="28.5" x14ac:dyDescent="0.2">
      <c r="B45" s="358" t="s">
        <v>239</v>
      </c>
    </row>
    <row r="46" spans="2:2" ht="14.25" x14ac:dyDescent="0.2">
      <c r="B46" s="358"/>
    </row>
    <row r="47" spans="2:2" ht="28.5" x14ac:dyDescent="0.2">
      <c r="B47" s="358" t="s">
        <v>226</v>
      </c>
    </row>
    <row r="48" spans="2:2" ht="14.25" x14ac:dyDescent="0.2">
      <c r="B48" s="358"/>
    </row>
    <row r="49" spans="2:2" ht="28.5" x14ac:dyDescent="0.2">
      <c r="B49" s="358" t="s">
        <v>227</v>
      </c>
    </row>
    <row r="50" spans="2:2" ht="12.75" customHeight="1" x14ac:dyDescent="0.2">
      <c r="B50" s="358"/>
    </row>
    <row r="51" spans="2:2" ht="28.5" x14ac:dyDescent="0.2">
      <c r="B51" s="358" t="s">
        <v>228</v>
      </c>
    </row>
    <row r="52" spans="2:2" ht="12.75" customHeight="1" x14ac:dyDescent="0.2">
      <c r="B52" s="358"/>
    </row>
    <row r="53" spans="2:2" ht="14.25" x14ac:dyDescent="0.2">
      <c r="B53" s="358" t="s">
        <v>159</v>
      </c>
    </row>
    <row r="54" spans="2:2" ht="14.25" x14ac:dyDescent="0.2">
      <c r="B54" s="358"/>
    </row>
    <row r="55" spans="2:2" ht="15.75" x14ac:dyDescent="0.2">
      <c r="B55" s="367" t="s">
        <v>142</v>
      </c>
    </row>
    <row r="56" spans="2:2" ht="15" x14ac:dyDescent="0.2">
      <c r="B56" s="372" t="s">
        <v>130</v>
      </c>
    </row>
    <row r="57" spans="2:2" ht="43.5" x14ac:dyDescent="0.2">
      <c r="B57" s="373" t="s">
        <v>198</v>
      </c>
    </row>
    <row r="58" spans="2:2" ht="30" customHeight="1" x14ac:dyDescent="0.2">
      <c r="B58" s="358" t="s">
        <v>156</v>
      </c>
    </row>
    <row r="59" spans="2:2" ht="12.75" customHeight="1" x14ac:dyDescent="0.2">
      <c r="B59" s="358"/>
    </row>
    <row r="60" spans="2:2" ht="15" x14ac:dyDescent="0.2">
      <c r="B60" s="372" t="s">
        <v>162</v>
      </c>
    </row>
    <row r="61" spans="2:2" ht="14.25" x14ac:dyDescent="0.2">
      <c r="B61" s="379" t="s">
        <v>240</v>
      </c>
    </row>
    <row r="62" spans="2:2" ht="28.5" x14ac:dyDescent="0.2">
      <c r="B62" s="358" t="s">
        <v>163</v>
      </c>
    </row>
    <row r="63" spans="2:2" ht="12.75" customHeight="1" x14ac:dyDescent="0.2">
      <c r="B63" s="358"/>
    </row>
    <row r="64" spans="2:2" ht="15" x14ac:dyDescent="0.2">
      <c r="B64" s="372" t="s">
        <v>131</v>
      </c>
    </row>
    <row r="65" spans="2:2" ht="32.25" x14ac:dyDescent="0.2">
      <c r="B65" s="373" t="s">
        <v>241</v>
      </c>
    </row>
    <row r="66" spans="2:2" ht="28.5" x14ac:dyDescent="0.2">
      <c r="B66" s="358" t="s">
        <v>132</v>
      </c>
    </row>
    <row r="67" spans="2:2" ht="12.75" customHeight="1" x14ac:dyDescent="0.2">
      <c r="B67" s="373"/>
    </row>
    <row r="68" spans="2:2" ht="30" x14ac:dyDescent="0.2">
      <c r="B68" s="372" t="s">
        <v>133</v>
      </c>
    </row>
    <row r="69" spans="2:2" ht="29.25" x14ac:dyDescent="0.2">
      <c r="B69" s="373" t="s">
        <v>242</v>
      </c>
    </row>
    <row r="70" spans="2:2" ht="14.25" x14ac:dyDescent="0.2">
      <c r="B70" s="358" t="s">
        <v>134</v>
      </c>
    </row>
    <row r="71" spans="2:2" ht="14.25" x14ac:dyDescent="0.2">
      <c r="B71" s="358"/>
    </row>
    <row r="72" spans="2:2" ht="32.25" x14ac:dyDescent="0.2">
      <c r="B72" s="373" t="s">
        <v>229</v>
      </c>
    </row>
    <row r="73" spans="2:2" ht="33.75" customHeight="1" x14ac:dyDescent="0.2">
      <c r="B73" s="358" t="s">
        <v>135</v>
      </c>
    </row>
    <row r="74" spans="2:2" ht="14.25" x14ac:dyDescent="0.2">
      <c r="B74" s="358"/>
    </row>
    <row r="75" spans="2:2" ht="45" x14ac:dyDescent="0.2">
      <c r="B75" s="372" t="s">
        <v>179</v>
      </c>
    </row>
    <row r="76" spans="2:2" ht="30" customHeight="1" x14ac:dyDescent="0.2">
      <c r="B76" s="358" t="s">
        <v>230</v>
      </c>
    </row>
    <row r="77" spans="2:2" ht="15" x14ac:dyDescent="0.2">
      <c r="B77" s="358" t="s">
        <v>199</v>
      </c>
    </row>
    <row r="78" spans="2:2" ht="40.15" customHeight="1" x14ac:dyDescent="0.2">
      <c r="B78" s="373" t="s">
        <v>231</v>
      </c>
    </row>
    <row r="79" spans="2:2" ht="14.25" x14ac:dyDescent="0.2">
      <c r="B79" s="358" t="s">
        <v>178</v>
      </c>
    </row>
    <row r="80" spans="2:2" ht="14.25" x14ac:dyDescent="0.2">
      <c r="B80" s="358"/>
    </row>
    <row r="81" spans="2:2" ht="30" x14ac:dyDescent="0.2">
      <c r="B81" s="371" t="s">
        <v>136</v>
      </c>
    </row>
    <row r="82" spans="2:2" ht="12.75" customHeight="1" x14ac:dyDescent="0.2">
      <c r="B82" s="371"/>
    </row>
    <row r="83" spans="2:2" ht="15.75" x14ac:dyDescent="0.2">
      <c r="B83" s="367" t="s">
        <v>98</v>
      </c>
    </row>
    <row r="84" spans="2:2" ht="87" x14ac:dyDescent="0.2">
      <c r="B84" s="371" t="s">
        <v>232</v>
      </c>
    </row>
    <row r="85" spans="2:2" ht="20.25" x14ac:dyDescent="0.2">
      <c r="B85" s="374" t="s">
        <v>137</v>
      </c>
    </row>
    <row r="86" spans="2:2" ht="12.75" customHeight="1" x14ac:dyDescent="0.2">
      <c r="B86" s="359"/>
    </row>
    <row r="87" spans="2:2" ht="14.25" x14ac:dyDescent="0.2">
      <c r="B87" s="358" t="s">
        <v>200</v>
      </c>
    </row>
    <row r="88" spans="2:2" ht="14.25" x14ac:dyDescent="0.2">
      <c r="B88" s="358" t="s">
        <v>201</v>
      </c>
    </row>
    <row r="89" spans="2:2" ht="15" customHeight="1" x14ac:dyDescent="0.2">
      <c r="B89" s="358" t="s">
        <v>202</v>
      </c>
    </row>
    <row r="90" spans="2:2" ht="15" x14ac:dyDescent="0.2">
      <c r="B90" s="359"/>
    </row>
    <row r="91" spans="2:2" ht="45" x14ac:dyDescent="0.2">
      <c r="B91" s="371" t="s">
        <v>233</v>
      </c>
    </row>
    <row r="92" spans="2:2" ht="18" x14ac:dyDescent="0.2">
      <c r="B92" s="375" t="s">
        <v>138</v>
      </c>
    </row>
    <row r="93" spans="2:2" ht="18.75" thickBot="1" x14ac:dyDescent="0.25">
      <c r="B93" s="376"/>
    </row>
    <row r="94" spans="2:2" ht="18.75" thickBot="1" x14ac:dyDescent="0.25">
      <c r="B94" s="365" t="s">
        <v>145</v>
      </c>
    </row>
    <row r="95" spans="2:2" ht="28.5" x14ac:dyDescent="0.2">
      <c r="B95" s="358" t="s">
        <v>203</v>
      </c>
    </row>
    <row r="96" spans="2:2" ht="14.25" x14ac:dyDescent="0.2">
      <c r="B96" s="358"/>
    </row>
    <row r="97" spans="2:2" ht="14.25" x14ac:dyDescent="0.2">
      <c r="B97" s="358" t="s">
        <v>204</v>
      </c>
    </row>
    <row r="98" spans="2:2" ht="14.25" x14ac:dyDescent="0.2">
      <c r="B98" s="358"/>
    </row>
    <row r="99" spans="2:2" ht="14.25" x14ac:dyDescent="0.2">
      <c r="B99" s="358" t="s">
        <v>205</v>
      </c>
    </row>
    <row r="100" spans="2:2" ht="14.25" x14ac:dyDescent="0.2">
      <c r="B100" s="358"/>
    </row>
    <row r="101" spans="2:2" ht="14.25" x14ac:dyDescent="0.2">
      <c r="B101" s="358" t="s">
        <v>206</v>
      </c>
    </row>
    <row r="102" spans="2:2" ht="14.25" x14ac:dyDescent="0.2">
      <c r="B102" s="358"/>
    </row>
    <row r="103" spans="2:2" ht="28.5" x14ac:dyDescent="0.2">
      <c r="B103" s="373" t="s">
        <v>143</v>
      </c>
    </row>
    <row r="104" spans="2:2" ht="15" thickBot="1" x14ac:dyDescent="0.25">
      <c r="B104" s="377"/>
    </row>
    <row r="105" spans="2:2" ht="19.5" customHeight="1" thickBot="1" x14ac:dyDescent="0.25">
      <c r="B105" s="365" t="s">
        <v>146</v>
      </c>
    </row>
    <row r="106" spans="2:2" ht="14.25" x14ac:dyDescent="0.2">
      <c r="B106" s="358"/>
    </row>
    <row r="107" spans="2:2" ht="28.5" x14ac:dyDescent="0.2">
      <c r="B107" s="367" t="s">
        <v>243</v>
      </c>
    </row>
    <row r="108" spans="2:2" ht="28.5" x14ac:dyDescent="0.2">
      <c r="B108" s="358" t="s">
        <v>203</v>
      </c>
    </row>
    <row r="109" spans="2:2" ht="12.75" customHeight="1" x14ac:dyDescent="0.2">
      <c r="B109" s="358"/>
    </row>
    <row r="110" spans="2:2" ht="14.25" x14ac:dyDescent="0.2">
      <c r="B110" s="358" t="s">
        <v>207</v>
      </c>
    </row>
    <row r="111" spans="2:2" ht="12.75" customHeight="1" x14ac:dyDescent="0.2">
      <c r="B111" s="358"/>
    </row>
    <row r="112" spans="2:2" ht="14.25" x14ac:dyDescent="0.2">
      <c r="B112" s="373" t="s">
        <v>208</v>
      </c>
    </row>
    <row r="113" spans="2:2" ht="12.75" customHeight="1" x14ac:dyDescent="0.2">
      <c r="B113" s="373"/>
    </row>
    <row r="114" spans="2:2" ht="14.25" x14ac:dyDescent="0.2">
      <c r="B114" s="358" t="s">
        <v>209</v>
      </c>
    </row>
    <row r="115" spans="2:2" ht="12.75" customHeight="1" x14ac:dyDescent="0.2">
      <c r="B115" s="358"/>
    </row>
    <row r="116" spans="2:2" ht="14.25" x14ac:dyDescent="0.2">
      <c r="B116" s="358" t="s">
        <v>210</v>
      </c>
    </row>
    <row r="117" spans="2:2" ht="12.75" customHeight="1" x14ac:dyDescent="0.2">
      <c r="B117" s="358"/>
    </row>
    <row r="118" spans="2:2" ht="42.75" x14ac:dyDescent="0.2">
      <c r="B118" s="373" t="s">
        <v>154</v>
      </c>
    </row>
    <row r="119" spans="2:2" ht="12.75" customHeight="1" x14ac:dyDescent="0.2">
      <c r="B119" s="358"/>
    </row>
    <row r="120" spans="2:2" ht="15" x14ac:dyDescent="0.2">
      <c r="B120" s="359" t="s">
        <v>235</v>
      </c>
    </row>
    <row r="121" spans="2:2" ht="12.75" customHeight="1" x14ac:dyDescent="0.2">
      <c r="B121" s="358"/>
    </row>
    <row r="122" spans="2:2" ht="60" x14ac:dyDescent="0.2">
      <c r="B122" s="372" t="s">
        <v>211</v>
      </c>
    </row>
    <row r="123" spans="2:2" ht="12.75" customHeight="1" x14ac:dyDescent="0.2">
      <c r="B123" s="359"/>
    </row>
    <row r="124" spans="2:2" ht="15.75" x14ac:dyDescent="0.2">
      <c r="B124" s="367" t="s">
        <v>139</v>
      </c>
    </row>
    <row r="125" spans="2:2" ht="12.75" customHeight="1" x14ac:dyDescent="0.2">
      <c r="B125" s="358"/>
    </row>
    <row r="126" spans="2:2" ht="28.5" x14ac:dyDescent="0.2">
      <c r="B126" s="358" t="s">
        <v>203</v>
      </c>
    </row>
    <row r="127" spans="2:2" ht="12.75" customHeight="1" x14ac:dyDescent="0.2">
      <c r="B127" s="358"/>
    </row>
    <row r="128" spans="2:2" ht="28.5" x14ac:dyDescent="0.2">
      <c r="B128" s="358" t="s">
        <v>212</v>
      </c>
    </row>
    <row r="129" spans="2:2" ht="12.75" customHeight="1" x14ac:dyDescent="0.2">
      <c r="B129" s="358"/>
    </row>
    <row r="130" spans="2:2" ht="14.25" x14ac:dyDescent="0.2">
      <c r="B130" s="373" t="s">
        <v>208</v>
      </c>
    </row>
    <row r="131" spans="2:2" ht="12.75" customHeight="1" x14ac:dyDescent="0.2">
      <c r="B131" s="373"/>
    </row>
    <row r="132" spans="2:2" ht="30" customHeight="1" x14ac:dyDescent="0.2">
      <c r="B132" s="358" t="s">
        <v>213</v>
      </c>
    </row>
    <row r="133" spans="2:2" ht="12.75" customHeight="1" x14ac:dyDescent="0.2">
      <c r="B133" s="1"/>
    </row>
    <row r="134" spans="2:2" ht="28.5" x14ac:dyDescent="0.2">
      <c r="B134" s="358" t="s">
        <v>214</v>
      </c>
    </row>
    <row r="135" spans="2:2" ht="12.75" customHeight="1" x14ac:dyDescent="0.2">
      <c r="B135" s="358"/>
    </row>
    <row r="136" spans="2:2" ht="93.75" customHeight="1" x14ac:dyDescent="0.2">
      <c r="B136" s="373" t="s">
        <v>215</v>
      </c>
    </row>
    <row r="137" spans="2:2" ht="12.75" customHeight="1" thickBot="1" x14ac:dyDescent="0.25">
      <c r="B137" s="358" t="s">
        <v>2</v>
      </c>
    </row>
    <row r="138" spans="2:2" ht="18.75" thickBot="1" x14ac:dyDescent="0.25">
      <c r="B138" s="365" t="s">
        <v>147</v>
      </c>
    </row>
    <row r="139" spans="2:2" ht="12.75" customHeight="1" x14ac:dyDescent="0.2">
      <c r="B139" s="358"/>
    </row>
    <row r="140" spans="2:2" ht="15.75" x14ac:dyDescent="0.2">
      <c r="B140" s="367" t="s">
        <v>168</v>
      </c>
    </row>
    <row r="141" spans="2:2" ht="12.75" customHeight="1" x14ac:dyDescent="0.2">
      <c r="B141" s="359"/>
    </row>
    <row r="142" spans="2:2" ht="28.5" x14ac:dyDescent="0.2">
      <c r="B142" s="358" t="s">
        <v>203</v>
      </c>
    </row>
    <row r="143" spans="2:2" ht="12.75" customHeight="1" x14ac:dyDescent="0.2">
      <c r="B143" s="358"/>
    </row>
    <row r="144" spans="2:2" ht="14.25" x14ac:dyDescent="0.2">
      <c r="B144" s="358" t="s">
        <v>216</v>
      </c>
    </row>
    <row r="145" spans="2:2" ht="12.75" customHeight="1" x14ac:dyDescent="0.2">
      <c r="B145" s="358"/>
    </row>
    <row r="146" spans="2:2" ht="14.25" x14ac:dyDescent="0.2">
      <c r="B146" s="358" t="s">
        <v>217</v>
      </c>
    </row>
    <row r="147" spans="2:2" ht="12.75" customHeight="1" x14ac:dyDescent="0.2">
      <c r="B147" s="358"/>
    </row>
    <row r="148" spans="2:2" ht="14.25" x14ac:dyDescent="0.2">
      <c r="B148" s="358" t="s">
        <v>218</v>
      </c>
    </row>
    <row r="149" spans="2:2" ht="12.75" customHeight="1" x14ac:dyDescent="0.2">
      <c r="B149" s="358"/>
    </row>
    <row r="150" spans="2:2" ht="28.5" x14ac:dyDescent="0.2">
      <c r="B150" s="373" t="s">
        <v>155</v>
      </c>
    </row>
    <row r="151" spans="2:2" ht="12.75" customHeight="1" x14ac:dyDescent="0.2">
      <c r="B151" s="359"/>
    </row>
    <row r="152" spans="2:2" ht="15.75" x14ac:dyDescent="0.2">
      <c r="B152" s="367" t="s">
        <v>167</v>
      </c>
    </row>
    <row r="153" spans="2:2" ht="12.75" customHeight="1" x14ac:dyDescent="0.2">
      <c r="B153" s="358"/>
    </row>
    <row r="154" spans="2:2" ht="28.5" x14ac:dyDescent="0.2">
      <c r="B154" s="358" t="s">
        <v>203</v>
      </c>
    </row>
    <row r="155" spans="2:2" ht="12.75" customHeight="1" x14ac:dyDescent="0.2">
      <c r="B155" s="358"/>
    </row>
    <row r="156" spans="2:2" ht="14.25" x14ac:dyDescent="0.2">
      <c r="B156" s="358" t="s">
        <v>219</v>
      </c>
    </row>
    <row r="157" spans="2:2" ht="12.75" customHeight="1" x14ac:dyDescent="0.2">
      <c r="B157" s="358"/>
    </row>
    <row r="158" spans="2:2" ht="14.25" x14ac:dyDescent="0.2">
      <c r="B158" s="358" t="s">
        <v>220</v>
      </c>
    </row>
    <row r="159" spans="2:2" ht="12.75" customHeight="1" x14ac:dyDescent="0.2">
      <c r="B159" s="358"/>
    </row>
    <row r="160" spans="2:2" ht="14.25" x14ac:dyDescent="0.2">
      <c r="B160" s="358" t="s">
        <v>221</v>
      </c>
    </row>
    <row r="161" spans="2:2" ht="12.75" customHeight="1" x14ac:dyDescent="0.2">
      <c r="B161" s="358"/>
    </row>
    <row r="162" spans="2:2" ht="28.5" x14ac:dyDescent="0.2">
      <c r="B162" s="373" t="s">
        <v>166</v>
      </c>
    </row>
    <row r="163" spans="2:2" x14ac:dyDescent="0.2">
      <c r="B163" s="1"/>
    </row>
  </sheetData>
  <sheetProtection algorithmName="SHA-512" hashValue="btSgjdHgWklfAwVefvRkznd+XW422Q7+QkFRsRLELFXYd1vHYuS1HAqGbPWqc7UmyEywl3zA6gDDK6GwY4rApQ==" saltValue="khrN79I7s/k61V36Q02/Ww==" spinCount="100000" sheet="1" selectLockedCells="1"/>
  <pageMargins left="0.7" right="0.7" top="0.75" bottom="0.75" header="0.3" footer="0.3"/>
  <pageSetup scale="78" orientation="portrait" r:id="rId1"/>
  <headerFooter>
    <oddFooter>&amp;L&amp;8AuxInit - Instructions&amp;C&amp;8&amp;D &amp;T&amp;R&amp;8Page &amp;P of  &amp;N Pages</oddFooter>
  </headerFooter>
  <rowBreaks count="5" manualBreakCount="5">
    <brk id="18" min="1" max="1" man="1"/>
    <brk id="54" min="1" max="1" man="1"/>
    <brk id="93" min="1" max="1" man="1"/>
    <brk id="104" min="1" max="1" man="1"/>
    <brk id="137"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499984740745262"/>
    <pageSetUpPr fitToPage="1"/>
  </sheetPr>
  <dimension ref="B1:H48"/>
  <sheetViews>
    <sheetView zoomScaleNormal="100" zoomScaleSheetLayoutView="44" workbookViewId="0">
      <selection activeCell="B24" sqref="B24:D24"/>
    </sheetView>
  </sheetViews>
  <sheetFormatPr defaultColWidth="8.7109375" defaultRowHeight="12.75" x14ac:dyDescent="0.2"/>
  <cols>
    <col min="1" max="1" width="19.7109375" style="276" customWidth="1"/>
    <col min="2" max="2" width="60.7109375" style="276" customWidth="1"/>
    <col min="3" max="3" width="10.7109375" style="276" customWidth="1"/>
    <col min="4" max="4" width="50.7109375" style="276" customWidth="1"/>
    <col min="5" max="5" width="11.7109375" style="276" customWidth="1"/>
    <col min="6" max="16384" width="8.7109375" style="276"/>
  </cols>
  <sheetData>
    <row r="1" spans="2:8" ht="18.75" thickBot="1" x14ac:dyDescent="0.25">
      <c r="B1" s="419" t="s">
        <v>253</v>
      </c>
      <c r="C1" s="420"/>
      <c r="D1" s="421"/>
      <c r="E1" s="391"/>
      <c r="F1" s="392"/>
      <c r="G1" s="279"/>
      <c r="H1" s="279"/>
    </row>
    <row r="2" spans="2:8" ht="7.15" customHeight="1" thickBot="1" x14ac:dyDescent="0.25">
      <c r="B2" s="442"/>
      <c r="C2" s="443"/>
      <c r="D2" s="444"/>
      <c r="E2" s="391"/>
      <c r="F2" s="392"/>
      <c r="G2" s="279"/>
      <c r="H2" s="279"/>
    </row>
    <row r="3" spans="2:8" ht="18" customHeight="1" thickBot="1" x14ac:dyDescent="0.3">
      <c r="B3" s="434" t="s">
        <v>102</v>
      </c>
      <c r="C3" s="435"/>
      <c r="D3" s="436"/>
      <c r="E3" s="393"/>
      <c r="F3" s="394"/>
    </row>
    <row r="4" spans="2:8" x14ac:dyDescent="0.2">
      <c r="B4" s="241" t="s">
        <v>0</v>
      </c>
      <c r="C4" s="92" t="str">
        <f>IF(LEN(D4)&lt;=0, "Required", " ")</f>
        <v>Required</v>
      </c>
      <c r="D4" s="94"/>
      <c r="E4" s="280" t="str">
        <f>IF(LEN(C4)&lt;=0, "Required", " ")</f>
        <v xml:space="preserve"> </v>
      </c>
    </row>
    <row r="5" spans="2:8" x14ac:dyDescent="0.2">
      <c r="B5" s="241" t="s">
        <v>1</v>
      </c>
      <c r="C5" s="92" t="str">
        <f>IF(LEN(D5)&lt;= 3, "Required", " ")</f>
        <v>Required</v>
      </c>
      <c r="D5" s="95"/>
    </row>
    <row r="6" spans="2:8" ht="13.5" thickBot="1" x14ac:dyDescent="0.25">
      <c r="B6" s="8" t="s">
        <v>13</v>
      </c>
      <c r="C6" s="93" t="str">
        <f>IF(LEN(D6)&lt;= 1, "Required", " ")</f>
        <v>Required</v>
      </c>
      <c r="D6" s="96"/>
    </row>
    <row r="7" spans="2:8" ht="6" customHeight="1" thickBot="1" x14ac:dyDescent="0.25">
      <c r="B7" s="2"/>
      <c r="C7"/>
      <c r="D7"/>
      <c r="E7" s="281"/>
    </row>
    <row r="8" spans="2:8" ht="13.5" thickBot="1" x14ac:dyDescent="0.25">
      <c r="B8" s="7" t="s">
        <v>3</v>
      </c>
      <c r="C8" s="6" t="s">
        <v>4</v>
      </c>
      <c r="D8" s="6" t="s">
        <v>5</v>
      </c>
      <c r="E8" s="281"/>
    </row>
    <row r="9" spans="2:8" x14ac:dyDescent="0.2">
      <c r="B9" s="99" t="s">
        <v>118</v>
      </c>
      <c r="C9" s="100"/>
      <c r="D9" s="101">
        <f>'(2) Revenue'!E55</f>
        <v>0</v>
      </c>
      <c r="E9" s="281"/>
    </row>
    <row r="10" spans="2:8" x14ac:dyDescent="0.2">
      <c r="B10" s="99"/>
      <c r="C10" s="100"/>
      <c r="D10" s="100"/>
      <c r="E10" s="281"/>
    </row>
    <row r="11" spans="2:8" x14ac:dyDescent="0.2">
      <c r="B11" s="2" t="s">
        <v>72</v>
      </c>
      <c r="C11" s="3">
        <f>'(3) Personal Services'!E31</f>
        <v>0</v>
      </c>
      <c r="D11" s="12">
        <f>'(3) Personal Services'!P31</f>
        <v>0</v>
      </c>
      <c r="E11" s="281"/>
    </row>
    <row r="12" spans="2:8" x14ac:dyDescent="0.2">
      <c r="B12" s="2" t="s">
        <v>71</v>
      </c>
      <c r="C12" s="3">
        <f>'(3) Personal Services'!E70</f>
        <v>0</v>
      </c>
      <c r="D12" s="4">
        <f>'(3) Personal Services'!I70</f>
        <v>0</v>
      </c>
      <c r="E12" s="281"/>
    </row>
    <row r="13" spans="2:8" x14ac:dyDescent="0.2">
      <c r="B13" s="2" t="s">
        <v>100</v>
      </c>
      <c r="C13" s="3"/>
      <c r="D13" s="4">
        <f>'(4) Nonpersonal Services'!E36</f>
        <v>0</v>
      </c>
      <c r="E13" s="281"/>
    </row>
    <row r="14" spans="2:8" x14ac:dyDescent="0.2">
      <c r="B14" s="2" t="s">
        <v>101</v>
      </c>
      <c r="C14" s="3"/>
      <c r="D14" s="4">
        <f>'(4) Nonpersonal Services'!E47</f>
        <v>0</v>
      </c>
      <c r="E14" s="281"/>
    </row>
    <row r="15" spans="2:8" ht="13.5" thickBot="1" x14ac:dyDescent="0.25">
      <c r="B15" s="102" t="s">
        <v>124</v>
      </c>
      <c r="C15" s="3"/>
      <c r="D15" s="108">
        <f>ROUND(0.11*(SUM(D11,D12,D13,D14)),0)</f>
        <v>0</v>
      </c>
      <c r="E15" s="281"/>
    </row>
    <row r="16" spans="2:8" ht="13.5" thickBot="1" x14ac:dyDescent="0.25">
      <c r="B16" s="103" t="s">
        <v>125</v>
      </c>
      <c r="C16" s="104">
        <f>SUM(C11:C14)</f>
        <v>0</v>
      </c>
      <c r="D16" s="105">
        <f>SUM(D11:D15)</f>
        <v>0</v>
      </c>
      <c r="E16" s="281"/>
    </row>
    <row r="17" spans="2:5" ht="13.5" thickBot="1" x14ac:dyDescent="0.25">
      <c r="B17" s="102"/>
      <c r="C17" s="106"/>
      <c r="D17" s="107"/>
      <c r="E17" s="281"/>
    </row>
    <row r="18" spans="2:5" ht="13.5" thickBot="1" x14ac:dyDescent="0.25">
      <c r="B18" s="102" t="s">
        <v>126</v>
      </c>
      <c r="C18" s="104"/>
      <c r="D18" s="105">
        <f>D9 - D16</f>
        <v>0</v>
      </c>
      <c r="E18" s="281"/>
    </row>
    <row r="19" spans="2:5" ht="13.5" thickBot="1" x14ac:dyDescent="0.25">
      <c r="B19" s="2"/>
      <c r="C19" s="5"/>
      <c r="D19" s="13"/>
      <c r="E19" s="281"/>
    </row>
    <row r="20" spans="2:5" ht="6" hidden="1" customHeight="1" x14ac:dyDescent="0.2">
      <c r="B20" s="2"/>
      <c r="C20"/>
      <c r="D20"/>
      <c r="E20" s="281"/>
    </row>
    <row r="21" spans="2:5" ht="18" customHeight="1" thickBot="1" x14ac:dyDescent="0.25">
      <c r="B21" s="439" t="s">
        <v>153</v>
      </c>
      <c r="C21" s="440"/>
      <c r="D21" s="441"/>
      <c r="E21" s="281"/>
    </row>
    <row r="22" spans="2:5" s="278" customFormat="1" ht="15" customHeight="1" thickBot="1" x14ac:dyDescent="0.25">
      <c r="B22" s="431" t="s">
        <v>103</v>
      </c>
      <c r="C22" s="432"/>
      <c r="D22" s="433"/>
      <c r="E22" s="282"/>
    </row>
    <row r="23" spans="2:5" s="278" customFormat="1" ht="26.1" customHeight="1" thickBot="1" x14ac:dyDescent="0.25">
      <c r="B23" s="92" t="str">
        <f>IF(LEN(B24)&lt;= 10, "Required Information in Following Row", " ")</f>
        <v>Required Information in Following Row</v>
      </c>
      <c r="C23" s="451" t="s">
        <v>169</v>
      </c>
      <c r="D23" s="452"/>
      <c r="E23" s="282"/>
    </row>
    <row r="24" spans="2:5" ht="160.15" customHeight="1" thickBot="1" x14ac:dyDescent="0.25">
      <c r="B24" s="455"/>
      <c r="C24" s="456"/>
      <c r="D24" s="457"/>
    </row>
    <row r="25" spans="2:5" ht="15" customHeight="1" thickBot="1" x14ac:dyDescent="0.25">
      <c r="B25" s="397" t="s">
        <v>164</v>
      </c>
      <c r="C25" s="398"/>
      <c r="D25" s="399"/>
      <c r="E25" s="281"/>
    </row>
    <row r="26" spans="2:5" ht="15" customHeight="1" thickBot="1" x14ac:dyDescent="0.25">
      <c r="B26" s="242"/>
      <c r="C26" s="453" t="s">
        <v>170</v>
      </c>
      <c r="D26" s="454"/>
      <c r="E26" s="281"/>
    </row>
    <row r="27" spans="2:5" ht="100.15" customHeight="1" thickBot="1" x14ac:dyDescent="0.25">
      <c r="B27" s="412"/>
      <c r="C27" s="413"/>
      <c r="D27" s="414"/>
    </row>
    <row r="28" spans="2:5" ht="15" customHeight="1" thickBot="1" x14ac:dyDescent="0.25">
      <c r="B28" s="397" t="s">
        <v>104</v>
      </c>
      <c r="C28" s="398"/>
      <c r="D28" s="399"/>
      <c r="E28" s="281"/>
    </row>
    <row r="29" spans="2:5" ht="26.1" customHeight="1" thickBot="1" x14ac:dyDescent="0.25">
      <c r="B29" s="238" t="str">
        <f>IF(LEN(B30)&lt;= 10, "Required to Enter Information in Following Row", " ")</f>
        <v>Required to Enter Information in Following Row</v>
      </c>
      <c r="C29" s="410" t="s">
        <v>171</v>
      </c>
      <c r="D29" s="411"/>
    </row>
    <row r="30" spans="2:5" ht="150" customHeight="1" thickBot="1" x14ac:dyDescent="0.25">
      <c r="B30" s="400"/>
      <c r="C30" s="401"/>
      <c r="D30" s="402"/>
    </row>
    <row r="31" spans="2:5" ht="25.5" customHeight="1" thickBot="1" x14ac:dyDescent="0.25">
      <c r="B31" s="425" t="s">
        <v>165</v>
      </c>
      <c r="C31" s="426"/>
      <c r="D31" s="427"/>
    </row>
    <row r="32" spans="2:5" ht="17.25" customHeight="1" thickBot="1" x14ac:dyDescent="0.25">
      <c r="B32" s="97" t="str">
        <f>IF((C32)= "Choose One Core Quality From Drop Down List:", "Required to Use Drop Down List To Right", " ")</f>
        <v>Required to Use Drop Down List To Right</v>
      </c>
      <c r="C32" s="406" t="s">
        <v>99</v>
      </c>
      <c r="D32" s="407"/>
      <c r="E32" s="283"/>
    </row>
    <row r="33" spans="2:5" ht="26.1" customHeight="1" thickBot="1" x14ac:dyDescent="0.25">
      <c r="B33" s="238" t="str">
        <f>IF(LEN(B34)&lt;= 10, "Required to Enter Information in Following Row", " ")</f>
        <v>Required to Enter Information in Following Row</v>
      </c>
      <c r="C33" s="410" t="s">
        <v>172</v>
      </c>
      <c r="D33" s="411"/>
    </row>
    <row r="34" spans="2:5" ht="75" customHeight="1" thickBot="1" x14ac:dyDescent="0.25">
      <c r="B34" s="403"/>
      <c r="C34" s="404"/>
      <c r="D34" s="405"/>
    </row>
    <row r="35" spans="2:5" ht="28.5" customHeight="1" thickBot="1" x14ac:dyDescent="0.25">
      <c r="B35" s="428" t="s">
        <v>181</v>
      </c>
      <c r="C35" s="429"/>
      <c r="D35" s="430"/>
    </row>
    <row r="36" spans="2:5" ht="12.75" hidden="1" customHeight="1" x14ac:dyDescent="0.2">
      <c r="B36" s="380" t="s">
        <v>106</v>
      </c>
      <c r="C36" s="381"/>
      <c r="D36" s="382"/>
      <c r="E36" s="284"/>
    </row>
    <row r="37" spans="2:5" ht="12.75" customHeight="1" x14ac:dyDescent="0.2">
      <c r="B37" s="395" t="s">
        <v>182</v>
      </c>
      <c r="C37" s="408" t="str">
        <f>IF(LEN(D37)&lt;= 10, "Required", " ")</f>
        <v>Required</v>
      </c>
      <c r="D37" s="437"/>
    </row>
    <row r="38" spans="2:5" x14ac:dyDescent="0.2">
      <c r="B38" s="396"/>
      <c r="C38" s="409"/>
      <c r="D38" s="438"/>
    </row>
    <row r="39" spans="2:5" ht="17.25" customHeight="1" thickBot="1" x14ac:dyDescent="0.25">
      <c r="B39" s="445" t="s">
        <v>183</v>
      </c>
      <c r="C39" s="446"/>
      <c r="D39" s="447"/>
    </row>
    <row r="40" spans="2:5" ht="29.25" customHeight="1" thickBot="1" x14ac:dyDescent="0.25">
      <c r="B40" s="238" t="str">
        <f>IF(LEN(B41)&lt;= 10, "Required to Enter Information in Following Row", " ")</f>
        <v>Required to Enter Information in Following Row</v>
      </c>
      <c r="C40" s="415" t="s">
        <v>173</v>
      </c>
      <c r="D40" s="416"/>
      <c r="E40" s="285"/>
    </row>
    <row r="41" spans="2:5" ht="55.15" customHeight="1" thickBot="1" x14ac:dyDescent="0.25">
      <c r="B41" s="448"/>
      <c r="C41" s="449"/>
      <c r="D41" s="450"/>
    </row>
    <row r="42" spans="2:5" ht="18" customHeight="1" thickTop="1" thickBot="1" x14ac:dyDescent="0.25">
      <c r="B42" s="422" t="s">
        <v>98</v>
      </c>
      <c r="C42" s="423"/>
      <c r="D42" s="424"/>
    </row>
    <row r="43" spans="2:5" ht="25.5" customHeight="1" thickTop="1" x14ac:dyDescent="0.2">
      <c r="B43" s="244" t="s">
        <v>174</v>
      </c>
      <c r="C43" s="98" t="str">
        <f>IF(LEN(D43)&lt;= 7, "Required", " ")</f>
        <v>Required</v>
      </c>
      <c r="D43" s="245"/>
    </row>
    <row r="44" spans="2:5" ht="15" customHeight="1" x14ac:dyDescent="0.2">
      <c r="B44" s="26" t="s">
        <v>105</v>
      </c>
      <c r="C44" s="240" t="str">
        <f>IF(LEN(D44)&lt;=4, "Required", " ")</f>
        <v>Required</v>
      </c>
      <c r="D44" s="347"/>
    </row>
    <row r="45" spans="2:5" ht="25.5" customHeight="1" thickBot="1" x14ac:dyDescent="0.25">
      <c r="B45" s="243" t="s">
        <v>175</v>
      </c>
      <c r="C45" s="237" t="str">
        <f>IF(LEN(D45)&lt;= 1, "Required", " ")</f>
        <v>Required</v>
      </c>
      <c r="D45" s="246"/>
    </row>
    <row r="46" spans="2:5" ht="13.5" thickTop="1" x14ac:dyDescent="0.2">
      <c r="B46" s="110"/>
      <c r="C46"/>
      <c r="D46"/>
    </row>
    <row r="47" spans="2:5" ht="18.75" x14ac:dyDescent="0.3">
      <c r="B47" s="417" t="str">
        <f>IF(OR(E10 = "Required",C11 = "Required",C12 = "Required", LEFT(B23,8)= "Required",LEFT(B29,8) = "Required",LEFT(B32,8) = "Required",LEFT(B33,8) = "Required", C36 = "Required",C37 = "Required", LEFT(B40,8) = "Required",C43 = "Required",C44 = "Required", C45 = "Required") = TRUE, "FORM NOT COMPLETE", "FORM COMPLETE")</f>
        <v>FORM NOT COMPLETE</v>
      </c>
      <c r="C47" s="418"/>
      <c r="D47" s="418"/>
    </row>
    <row r="48" spans="2:5" x14ac:dyDescent="0.2">
      <c r="B48"/>
      <c r="C48"/>
      <c r="D48"/>
    </row>
  </sheetData>
  <sheetProtection algorithmName="SHA-512" hashValue="DTHW63OZqSAZ3lWJCJkKg4BLVmh2EHz1D/x5zasfajQ2z56GWZL8YVqnF1Uv0yapbMw19QsIwtOiURV0U9WVfQ==" saltValue="1AugwnNZM9eBrwM0uaXmWA==" spinCount="100000" sheet="1" selectLockedCells="1"/>
  <mergeCells count="27">
    <mergeCell ref="C40:D40"/>
    <mergeCell ref="B47:D47"/>
    <mergeCell ref="B1:D1"/>
    <mergeCell ref="B42:D42"/>
    <mergeCell ref="B31:D31"/>
    <mergeCell ref="B35:D35"/>
    <mergeCell ref="B22:D22"/>
    <mergeCell ref="B3:D3"/>
    <mergeCell ref="D37:D38"/>
    <mergeCell ref="B21:D21"/>
    <mergeCell ref="B2:D2"/>
    <mergeCell ref="B39:D39"/>
    <mergeCell ref="B41:D41"/>
    <mergeCell ref="C23:D23"/>
    <mergeCell ref="C26:D26"/>
    <mergeCell ref="B24:D24"/>
    <mergeCell ref="E1:F3"/>
    <mergeCell ref="B37:B38"/>
    <mergeCell ref="B28:D28"/>
    <mergeCell ref="B30:D30"/>
    <mergeCell ref="B34:D34"/>
    <mergeCell ref="C32:D32"/>
    <mergeCell ref="C37:C38"/>
    <mergeCell ref="B25:D25"/>
    <mergeCell ref="C29:D29"/>
    <mergeCell ref="C33:D33"/>
    <mergeCell ref="B27:D27"/>
  </mergeCells>
  <phoneticPr fontId="0" type="noConversion"/>
  <conditionalFormatting sqref="B24">
    <cfRule type="expression" dxfId="8" priority="20">
      <formula>B23="Required Information in Following Row"</formula>
    </cfRule>
  </conditionalFormatting>
  <conditionalFormatting sqref="B34">
    <cfRule type="expression" dxfId="7" priority="23">
      <formula>B33= "Required to Enter Information in Following Row"</formula>
    </cfRule>
  </conditionalFormatting>
  <conditionalFormatting sqref="B41">
    <cfRule type="expression" dxfId="6" priority="4">
      <formula xml:space="preserve"> B40 = "Required to Enter Information in Following Row"</formula>
    </cfRule>
  </conditionalFormatting>
  <conditionalFormatting sqref="B47:D47">
    <cfRule type="expression" dxfId="5" priority="2">
      <formula>B47= "FORM COMPLETE"</formula>
    </cfRule>
    <cfRule type="expression" dxfId="4" priority="3">
      <formula>B47 = "FORM NOT COMPLETE"</formula>
    </cfRule>
  </conditionalFormatting>
  <conditionalFormatting sqref="C32">
    <cfRule type="expression" dxfId="3" priority="9">
      <formula>B32= "Required to Use Drop Down List To Right"</formula>
    </cfRule>
  </conditionalFormatting>
  <conditionalFormatting sqref="D4:D6">
    <cfRule type="expression" dxfId="2" priority="15">
      <formula>C4:C6= "Required"</formula>
    </cfRule>
  </conditionalFormatting>
  <conditionalFormatting sqref="D36:D38">
    <cfRule type="expression" dxfId="1" priority="1">
      <formula>C36:C37 = "Required"</formula>
    </cfRule>
  </conditionalFormatting>
  <conditionalFormatting sqref="D43:D45">
    <cfRule type="expression" dxfId="0" priority="10">
      <formula>C43:C45 = "Required"</formula>
    </cfRule>
  </conditionalFormatting>
  <pageMargins left="0.5" right="0.5" top="0.6" bottom="0.4" header="0.25" footer="0.25"/>
  <pageSetup scale="63" orientation="portrait" cellComments="asDisplayed" r:id="rId1"/>
  <headerFooter alignWithMargins="0">
    <oddHeader>&amp;CJames Madison University
Budget Development Process</oddHeader>
    <oddFooter xml:space="preserve">&amp;L&amp;8Auxinit - Summary&amp;C&amp;8&amp;D &amp;T &amp;R&amp;8Page &amp;P of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Core_Qlty_Lkup!$A$1:$A$12</xm:f>
          </x14:formula1>
          <xm:sqref>C32:D32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B1:E56"/>
  <sheetViews>
    <sheetView zoomScaleNormal="100" workbookViewId="0">
      <selection activeCell="E12" sqref="E12"/>
    </sheetView>
  </sheetViews>
  <sheetFormatPr defaultColWidth="9.28515625" defaultRowHeight="12.75" x14ac:dyDescent="0.2"/>
  <cols>
    <col min="1" max="1" width="9.28515625" style="276"/>
    <col min="2" max="2" width="15.7109375" style="276" customWidth="1"/>
    <col min="3" max="3" width="68.7109375" style="276" customWidth="1"/>
    <col min="4" max="4" width="20.7109375" style="276" customWidth="1"/>
    <col min="5" max="5" width="15.7109375" style="276" customWidth="1"/>
    <col min="6" max="16384" width="9.28515625" style="276"/>
  </cols>
  <sheetData>
    <row r="1" spans="2:5" ht="18.75" customHeight="1" thickBot="1" x14ac:dyDescent="0.3">
      <c r="B1" s="461" t="str">
        <f>'(1) Summary'!B1</f>
        <v>Auxiliary Enterprise Initiative Request Form FY27</v>
      </c>
      <c r="C1" s="462"/>
      <c r="D1" s="462"/>
      <c r="E1" s="463"/>
    </row>
    <row r="2" spans="2:5" ht="18" customHeight="1" thickBot="1" x14ac:dyDescent="0.3">
      <c r="B2" s="434" t="s">
        <v>127</v>
      </c>
      <c r="C2" s="466"/>
      <c r="D2" s="466"/>
      <c r="E2" s="467"/>
    </row>
    <row r="3" spans="2:5" ht="13.5" thickBot="1" x14ac:dyDescent="0.25">
      <c r="B3" s="464" t="s">
        <v>128</v>
      </c>
      <c r="C3" s="465"/>
      <c r="D3" s="473"/>
      <c r="E3" s="474"/>
    </row>
    <row r="4" spans="2:5" x14ac:dyDescent="0.2">
      <c r="B4" s="468" t="s">
        <v>0</v>
      </c>
      <c r="C4" s="469"/>
      <c r="D4" s="475">
        <f>'(1) Summary'!D4</f>
        <v>0</v>
      </c>
      <c r="E4" s="476"/>
    </row>
    <row r="5" spans="2:5" x14ac:dyDescent="0.2">
      <c r="B5" s="470" t="s">
        <v>1</v>
      </c>
      <c r="C5" s="471"/>
      <c r="D5" s="475">
        <f>'(1) Summary'!D5</f>
        <v>0</v>
      </c>
      <c r="E5" s="476"/>
    </row>
    <row r="6" spans="2:5" ht="13.5" thickBot="1" x14ac:dyDescent="0.25">
      <c r="B6" s="472" t="s">
        <v>13</v>
      </c>
      <c r="C6" s="447"/>
      <c r="D6" s="477">
        <f>'(1) Summary'!D6</f>
        <v>0</v>
      </c>
      <c r="E6" s="478"/>
    </row>
    <row r="7" spans="2:5" ht="6" customHeight="1" thickBot="1" x14ac:dyDescent="0.25">
      <c r="B7"/>
      <c r="C7"/>
      <c r="D7"/>
      <c r="E7"/>
    </row>
    <row r="8" spans="2:5" x14ac:dyDescent="0.2">
      <c r="B8" s="111"/>
      <c r="C8" s="37" t="s">
        <v>118</v>
      </c>
      <c r="D8" s="38"/>
      <c r="E8" s="112"/>
    </row>
    <row r="9" spans="2:5" ht="13.5" thickBot="1" x14ac:dyDescent="0.25">
      <c r="B9" s="479" t="s">
        <v>160</v>
      </c>
      <c r="C9" s="446"/>
      <c r="D9" s="446"/>
      <c r="E9" s="447"/>
    </row>
    <row r="10" spans="2:5" x14ac:dyDescent="0.2">
      <c r="B10" s="458" t="s">
        <v>120</v>
      </c>
      <c r="C10" s="460" t="s">
        <v>121</v>
      </c>
      <c r="D10" s="460" t="s">
        <v>122</v>
      </c>
      <c r="E10" s="460" t="s">
        <v>123</v>
      </c>
    </row>
    <row r="11" spans="2:5" ht="13.5" thickBot="1" x14ac:dyDescent="0.25">
      <c r="B11" s="459"/>
      <c r="C11" s="459"/>
      <c r="D11" s="459"/>
      <c r="E11" s="459"/>
    </row>
    <row r="12" spans="2:5" x14ac:dyDescent="0.2">
      <c r="B12" s="115"/>
      <c r="C12" s="116"/>
      <c r="D12" s="117"/>
      <c r="E12" s="118"/>
    </row>
    <row r="13" spans="2:5" x14ac:dyDescent="0.2">
      <c r="B13" s="259"/>
      <c r="C13" s="261"/>
      <c r="D13" s="259"/>
      <c r="E13" s="260"/>
    </row>
    <row r="14" spans="2:5" x14ac:dyDescent="0.2">
      <c r="B14" s="119"/>
      <c r="C14" s="120"/>
      <c r="D14" s="121"/>
      <c r="E14" s="122"/>
    </row>
    <row r="15" spans="2:5" x14ac:dyDescent="0.2">
      <c r="B15" s="119"/>
      <c r="C15" s="120"/>
      <c r="D15" s="121"/>
      <c r="E15" s="122"/>
    </row>
    <row r="16" spans="2:5" x14ac:dyDescent="0.2">
      <c r="B16" s="119"/>
      <c r="C16" s="120"/>
      <c r="D16" s="121"/>
      <c r="E16" s="122"/>
    </row>
    <row r="17" spans="2:5" x14ac:dyDescent="0.2">
      <c r="B17" s="119"/>
      <c r="C17" s="120"/>
      <c r="D17" s="121"/>
      <c r="E17" s="122"/>
    </row>
    <row r="18" spans="2:5" x14ac:dyDescent="0.2">
      <c r="B18" s="119"/>
      <c r="C18" s="120"/>
      <c r="D18" s="121"/>
      <c r="E18" s="122"/>
    </row>
    <row r="19" spans="2:5" x14ac:dyDescent="0.2">
      <c r="B19" s="119"/>
      <c r="C19" s="120"/>
      <c r="D19" s="121"/>
      <c r="E19" s="122"/>
    </row>
    <row r="20" spans="2:5" x14ac:dyDescent="0.2">
      <c r="B20" s="119"/>
      <c r="C20" s="120"/>
      <c r="D20" s="121"/>
      <c r="E20" s="122"/>
    </row>
    <row r="21" spans="2:5" x14ac:dyDescent="0.2">
      <c r="B21" s="119"/>
      <c r="C21" s="120"/>
      <c r="D21" s="121"/>
      <c r="E21" s="122"/>
    </row>
    <row r="22" spans="2:5" x14ac:dyDescent="0.2">
      <c r="B22" s="119"/>
      <c r="C22" s="120"/>
      <c r="D22" s="121"/>
      <c r="E22" s="122"/>
    </row>
    <row r="23" spans="2:5" x14ac:dyDescent="0.2">
      <c r="B23" s="119"/>
      <c r="C23" s="120"/>
      <c r="D23" s="121"/>
      <c r="E23" s="122"/>
    </row>
    <row r="24" spans="2:5" x14ac:dyDescent="0.2">
      <c r="B24" s="119"/>
      <c r="C24" s="120"/>
      <c r="D24" s="121"/>
      <c r="E24" s="122"/>
    </row>
    <row r="25" spans="2:5" x14ac:dyDescent="0.2">
      <c r="B25" s="119"/>
      <c r="C25" s="120"/>
      <c r="D25" s="121"/>
      <c r="E25" s="122"/>
    </row>
    <row r="26" spans="2:5" x14ac:dyDescent="0.2">
      <c r="B26" s="119"/>
      <c r="C26" s="120"/>
      <c r="D26" s="121"/>
      <c r="E26" s="122"/>
    </row>
    <row r="27" spans="2:5" x14ac:dyDescent="0.2">
      <c r="B27" s="119"/>
      <c r="C27" s="120"/>
      <c r="D27" s="121"/>
      <c r="E27" s="122"/>
    </row>
    <row r="28" spans="2:5" x14ac:dyDescent="0.2">
      <c r="B28" s="119"/>
      <c r="C28" s="120"/>
      <c r="D28" s="121"/>
      <c r="E28" s="122"/>
    </row>
    <row r="29" spans="2:5" x14ac:dyDescent="0.2">
      <c r="B29" s="119"/>
      <c r="C29" s="120"/>
      <c r="D29" s="121"/>
      <c r="E29" s="122"/>
    </row>
    <row r="30" spans="2:5" x14ac:dyDescent="0.2">
      <c r="B30" s="119"/>
      <c r="C30" s="120"/>
      <c r="D30" s="121"/>
      <c r="E30" s="122"/>
    </row>
    <row r="31" spans="2:5" x14ac:dyDescent="0.2">
      <c r="B31" s="119"/>
      <c r="C31" s="120"/>
      <c r="D31" s="121"/>
      <c r="E31" s="122"/>
    </row>
    <row r="32" spans="2:5" x14ac:dyDescent="0.2">
      <c r="B32" s="119"/>
      <c r="C32" s="120"/>
      <c r="D32" s="121"/>
      <c r="E32" s="122"/>
    </row>
    <row r="33" spans="2:5" x14ac:dyDescent="0.2">
      <c r="B33" s="119"/>
      <c r="C33" s="120"/>
      <c r="D33" s="121"/>
      <c r="E33" s="122"/>
    </row>
    <row r="34" spans="2:5" x14ac:dyDescent="0.2">
      <c r="B34" s="119"/>
      <c r="C34" s="120"/>
      <c r="D34" s="121"/>
      <c r="E34" s="122"/>
    </row>
    <row r="35" spans="2:5" x14ac:dyDescent="0.2">
      <c r="B35" s="119"/>
      <c r="C35" s="120"/>
      <c r="D35" s="121"/>
      <c r="E35" s="122"/>
    </row>
    <row r="36" spans="2:5" x14ac:dyDescent="0.2">
      <c r="B36" s="119"/>
      <c r="C36" s="120"/>
      <c r="D36" s="121"/>
      <c r="E36" s="122"/>
    </row>
    <row r="37" spans="2:5" x14ac:dyDescent="0.2">
      <c r="B37" s="119"/>
      <c r="C37" s="120"/>
      <c r="D37" s="121"/>
      <c r="E37" s="122"/>
    </row>
    <row r="38" spans="2:5" x14ac:dyDescent="0.2">
      <c r="B38" s="119"/>
      <c r="C38" s="120"/>
      <c r="D38" s="121"/>
      <c r="E38" s="122"/>
    </row>
    <row r="39" spans="2:5" x14ac:dyDescent="0.2">
      <c r="B39" s="119"/>
      <c r="C39" s="120"/>
      <c r="D39" s="121"/>
      <c r="E39" s="122"/>
    </row>
    <row r="40" spans="2:5" x14ac:dyDescent="0.2">
      <c r="B40" s="119"/>
      <c r="C40" s="120"/>
      <c r="D40" s="121"/>
      <c r="E40" s="122"/>
    </row>
    <row r="41" spans="2:5" x14ac:dyDescent="0.2">
      <c r="B41" s="119"/>
      <c r="C41" s="120"/>
      <c r="D41" s="121"/>
      <c r="E41" s="122"/>
    </row>
    <row r="42" spans="2:5" x14ac:dyDescent="0.2">
      <c r="B42" s="119"/>
      <c r="C42" s="120"/>
      <c r="D42" s="121"/>
      <c r="E42" s="122"/>
    </row>
    <row r="43" spans="2:5" x14ac:dyDescent="0.2">
      <c r="B43" s="119"/>
      <c r="C43" s="120"/>
      <c r="D43" s="121"/>
      <c r="E43" s="122"/>
    </row>
    <row r="44" spans="2:5" x14ac:dyDescent="0.2">
      <c r="B44" s="119"/>
      <c r="C44" s="120"/>
      <c r="D44" s="121"/>
      <c r="E44" s="122"/>
    </row>
    <row r="45" spans="2:5" x14ac:dyDescent="0.2">
      <c r="B45" s="119"/>
      <c r="C45" s="120"/>
      <c r="D45" s="121"/>
      <c r="E45" s="122"/>
    </row>
    <row r="46" spans="2:5" x14ac:dyDescent="0.2">
      <c r="B46" s="119"/>
      <c r="C46" s="120"/>
      <c r="D46" s="121"/>
      <c r="E46" s="122"/>
    </row>
    <row r="47" spans="2:5" x14ac:dyDescent="0.2">
      <c r="B47" s="119"/>
      <c r="C47" s="120"/>
      <c r="D47" s="121"/>
      <c r="E47" s="122"/>
    </row>
    <row r="48" spans="2:5" x14ac:dyDescent="0.2">
      <c r="B48" s="119"/>
      <c r="C48" s="120"/>
      <c r="D48" s="121"/>
      <c r="E48" s="122"/>
    </row>
    <row r="49" spans="2:5" x14ac:dyDescent="0.2">
      <c r="B49" s="119"/>
      <c r="C49" s="120"/>
      <c r="D49" s="121"/>
      <c r="E49" s="122"/>
    </row>
    <row r="50" spans="2:5" x14ac:dyDescent="0.2">
      <c r="B50" s="119"/>
      <c r="C50" s="120"/>
      <c r="D50" s="121"/>
      <c r="E50" s="122"/>
    </row>
    <row r="51" spans="2:5" x14ac:dyDescent="0.2">
      <c r="B51" s="119"/>
      <c r="C51" s="120"/>
      <c r="D51" s="121"/>
      <c r="E51" s="122"/>
    </row>
    <row r="52" spans="2:5" x14ac:dyDescent="0.2">
      <c r="B52" s="119"/>
      <c r="C52" s="120"/>
      <c r="D52" s="121"/>
      <c r="E52" s="122"/>
    </row>
    <row r="53" spans="2:5" x14ac:dyDescent="0.2">
      <c r="B53" s="119"/>
      <c r="C53" s="120"/>
      <c r="D53" s="121"/>
      <c r="E53" s="122"/>
    </row>
    <row r="54" spans="2:5" x14ac:dyDescent="0.2">
      <c r="B54" s="123"/>
      <c r="C54" s="124"/>
      <c r="D54" s="125"/>
      <c r="E54" s="126"/>
    </row>
    <row r="55" spans="2:5" ht="13.5" thickBot="1" x14ac:dyDescent="0.25">
      <c r="B55" s="8"/>
      <c r="C55" s="8" t="s">
        <v>119</v>
      </c>
      <c r="D55" s="113"/>
      <c r="E55" s="114">
        <f>SUM(E10:E54)</f>
        <v>0</v>
      </c>
    </row>
    <row r="56" spans="2:5" x14ac:dyDescent="0.2">
      <c r="B56"/>
      <c r="C56"/>
      <c r="D56"/>
      <c r="E56"/>
    </row>
  </sheetData>
  <sheetProtection algorithmName="SHA-512" hashValue="/qDMrei1zsCJ0Q3PGAl92I5e9RrVfOg5/V4EY4nWWPTjr8/eU6cZN2IP6ayQrMcA3TAiejAW1VTbkAmMX93H1g==" saltValue="xQEmGjQkz77h3zmBQLCOBw==" spinCount="100000" sheet="1" objects="1" scenarios="1" selectLockedCells="1"/>
  <mergeCells count="15">
    <mergeCell ref="B10:B11"/>
    <mergeCell ref="C10:C11"/>
    <mergeCell ref="D10:D11"/>
    <mergeCell ref="E10:E11"/>
    <mergeCell ref="B1:E1"/>
    <mergeCell ref="B3:C3"/>
    <mergeCell ref="B2:E2"/>
    <mergeCell ref="B4:C4"/>
    <mergeCell ref="B5:C5"/>
    <mergeCell ref="B6:C6"/>
    <mergeCell ref="D3:E3"/>
    <mergeCell ref="D4:E4"/>
    <mergeCell ref="D5:E5"/>
    <mergeCell ref="D6:E6"/>
    <mergeCell ref="B9:E9"/>
  </mergeCells>
  <pageMargins left="0.7" right="0.7" top="0.75" bottom="0.75" header="0.3" footer="0.3"/>
  <pageSetup scale="75" orientation="portrait" r:id="rId1"/>
  <headerFooter>
    <oddFooter>&amp;LAuxinit - Revenue&amp;RPage  &amp;P of &amp;N  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B1:W72"/>
  <sheetViews>
    <sheetView zoomScaleNormal="100" zoomScaleSheetLayoutView="80" workbookViewId="0">
      <selection activeCell="L49" sqref="L49"/>
    </sheetView>
  </sheetViews>
  <sheetFormatPr defaultColWidth="8.7109375" defaultRowHeight="12.75" x14ac:dyDescent="0.2"/>
  <cols>
    <col min="1" max="1" width="8.7109375" style="277"/>
    <col min="2" max="2" width="10.28515625" style="277" customWidth="1"/>
    <col min="3" max="3" width="45.28515625" style="277" customWidth="1"/>
    <col min="4" max="4" width="32.7109375" style="277" customWidth="1"/>
    <col min="5" max="5" width="11" style="277" customWidth="1"/>
    <col min="6" max="8" width="12.7109375" style="277" customWidth="1"/>
    <col min="9" max="9" width="11.42578125" style="277" customWidth="1"/>
    <col min="10" max="10" width="10.28515625" style="277" customWidth="1"/>
    <col min="11" max="11" width="8.7109375" style="277" customWidth="1"/>
    <col min="12" max="12" width="10.7109375" style="277" customWidth="1"/>
    <col min="13" max="13" width="8.7109375" style="277"/>
    <col min="14" max="14" width="11" style="277" customWidth="1"/>
    <col min="15" max="15" width="9.7109375" style="277" customWidth="1"/>
    <col min="16" max="16" width="12.28515625" style="277" customWidth="1"/>
    <col min="17" max="16384" width="8.7109375" style="277"/>
  </cols>
  <sheetData>
    <row r="1" spans="2:16" ht="18.600000000000001" customHeight="1" thickBot="1" x14ac:dyDescent="0.25">
      <c r="B1" s="439" t="str">
        <f>+'(1) Summary'!B1:D1</f>
        <v>Auxiliary Enterprise Initiative Request Form FY27</v>
      </c>
      <c r="C1" s="522"/>
      <c r="D1" s="522"/>
      <c r="E1" s="522"/>
      <c r="F1" s="522"/>
      <c r="G1" s="522"/>
      <c r="H1" s="522"/>
      <c r="I1" s="522"/>
      <c r="J1" s="522"/>
      <c r="K1" s="522"/>
      <c r="L1" s="522"/>
      <c r="M1" s="522"/>
      <c r="N1" s="522"/>
      <c r="O1" s="522"/>
      <c r="P1" s="523"/>
    </row>
    <row r="2" spans="2:16" ht="16.5" thickBot="1" x14ac:dyDescent="0.25">
      <c r="B2" s="524" t="s">
        <v>107</v>
      </c>
      <c r="C2" s="525"/>
      <c r="D2" s="525"/>
      <c r="E2" s="525"/>
      <c r="F2" s="525"/>
      <c r="G2" s="525"/>
      <c r="H2" s="525"/>
      <c r="I2" s="525"/>
      <c r="J2" s="525"/>
      <c r="K2" s="525"/>
      <c r="L2" s="525"/>
      <c r="M2" s="525"/>
      <c r="N2" s="525"/>
      <c r="O2" s="525"/>
      <c r="P2" s="526"/>
    </row>
    <row r="3" spans="2:16" ht="13.5" thickBot="1" x14ac:dyDescent="0.25">
      <c r="B3" s="464" t="s">
        <v>16</v>
      </c>
      <c r="C3" s="536"/>
      <c r="D3" s="34"/>
      <c r="E3" s="542"/>
      <c r="F3" s="543"/>
      <c r="G3" s="543"/>
      <c r="H3" s="544"/>
    </row>
    <row r="4" spans="2:16" x14ac:dyDescent="0.2">
      <c r="B4" s="537" t="s">
        <v>0</v>
      </c>
      <c r="C4" s="496"/>
      <c r="D4" s="35"/>
      <c r="E4" s="545">
        <f>'(1) Summary'!D4</f>
        <v>0</v>
      </c>
      <c r="F4" s="546"/>
      <c r="G4" s="546"/>
      <c r="H4" s="547"/>
    </row>
    <row r="5" spans="2:16" x14ac:dyDescent="0.2">
      <c r="B5" s="538" t="s">
        <v>1</v>
      </c>
      <c r="C5" s="539"/>
      <c r="D5" s="35"/>
      <c r="E5" s="545">
        <f>'(1) Summary'!D5</f>
        <v>0</v>
      </c>
      <c r="F5" s="546"/>
      <c r="G5" s="546"/>
      <c r="H5" s="547"/>
    </row>
    <row r="6" spans="2:16" ht="13.5" thickBot="1" x14ac:dyDescent="0.25">
      <c r="B6" s="540" t="s">
        <v>116</v>
      </c>
      <c r="C6" s="541"/>
      <c r="D6" s="36"/>
      <c r="E6" s="548">
        <f>'(1) Summary'!D6</f>
        <v>0</v>
      </c>
      <c r="F6" s="446"/>
      <c r="G6" s="446"/>
      <c r="H6" s="447"/>
    </row>
    <row r="7" spans="2:16" ht="13.5" thickBot="1" x14ac:dyDescent="0.25">
      <c r="F7" s="286"/>
    </row>
    <row r="8" spans="2:16" ht="33.75" customHeight="1" thickTop="1" thickBot="1" x14ac:dyDescent="0.25">
      <c r="B8" s="480" t="s">
        <v>244</v>
      </c>
      <c r="C8" s="481"/>
      <c r="D8" s="482"/>
      <c r="E8" s="482"/>
      <c r="F8" s="482"/>
      <c r="G8" s="287"/>
      <c r="H8" s="288"/>
      <c r="I8" s="288"/>
      <c r="J8" s="288"/>
      <c r="K8" s="288"/>
      <c r="L8" s="288"/>
      <c r="M8" s="288"/>
      <c r="N8" s="288"/>
      <c r="O8" s="288"/>
      <c r="P8" s="289"/>
    </row>
    <row r="9" spans="2:16" s="330" customFormat="1" ht="26.25" customHeight="1" thickTop="1" thickBot="1" x14ac:dyDescent="0.25">
      <c r="B9" s="498" t="s">
        <v>85</v>
      </c>
      <c r="C9" s="499"/>
      <c r="D9" s="499"/>
      <c r="E9" s="499"/>
      <c r="F9" s="499"/>
      <c r="G9" s="527" t="s">
        <v>49</v>
      </c>
      <c r="H9" s="528"/>
      <c r="I9" s="528"/>
      <c r="J9" s="528"/>
      <c r="K9" s="528"/>
      <c r="L9" s="528"/>
      <c r="M9" s="528"/>
      <c r="N9" s="528"/>
      <c r="O9" s="528"/>
      <c r="P9" s="529"/>
    </row>
    <row r="10" spans="2:16" ht="27" thickTop="1" thickBot="1" x14ac:dyDescent="0.25">
      <c r="B10" s="127" t="s">
        <v>9</v>
      </c>
      <c r="C10" s="39" t="s">
        <v>6</v>
      </c>
      <c r="D10" s="39" t="s">
        <v>7</v>
      </c>
      <c r="E10" s="39" t="s">
        <v>4</v>
      </c>
      <c r="F10" s="40" t="s">
        <v>11</v>
      </c>
      <c r="G10" s="530" t="s">
        <v>61</v>
      </c>
      <c r="H10" s="531"/>
      <c r="I10" s="531"/>
      <c r="J10" s="531"/>
      <c r="K10" s="531"/>
      <c r="L10" s="531"/>
      <c r="M10" s="531"/>
      <c r="N10" s="532"/>
      <c r="O10" s="45" t="s">
        <v>29</v>
      </c>
      <c r="P10" s="128" t="s">
        <v>30</v>
      </c>
    </row>
    <row r="11" spans="2:16" ht="73.5" customHeight="1" thickBot="1" x14ac:dyDescent="0.25">
      <c r="B11" s="129" t="s">
        <v>86</v>
      </c>
      <c r="C11" s="41" t="s">
        <v>87</v>
      </c>
      <c r="D11" s="42" t="s">
        <v>149</v>
      </c>
      <c r="E11" s="43" t="s">
        <v>89</v>
      </c>
      <c r="F11" s="44" t="s">
        <v>90</v>
      </c>
      <c r="G11" s="138" t="s">
        <v>67</v>
      </c>
      <c r="H11" s="46" t="s">
        <v>68</v>
      </c>
      <c r="I11" s="46" t="s">
        <v>80</v>
      </c>
      <c r="J11" s="46" t="s">
        <v>81</v>
      </c>
      <c r="K11" s="46" t="s">
        <v>82</v>
      </c>
      <c r="L11" s="46" t="s">
        <v>79</v>
      </c>
      <c r="M11" s="46" t="s">
        <v>83</v>
      </c>
      <c r="N11" s="216" t="s">
        <v>84</v>
      </c>
      <c r="O11" s="47"/>
      <c r="P11" s="220"/>
    </row>
    <row r="12" spans="2:16" x14ac:dyDescent="0.2">
      <c r="B12" s="195"/>
      <c r="C12" s="196"/>
      <c r="D12" s="197" t="s">
        <v>47</v>
      </c>
      <c r="E12" s="198">
        <v>0</v>
      </c>
      <c r="F12" s="210"/>
      <c r="G12" s="213">
        <f>ROUND(IF($D12="Choose Full-Time Position Type:", 0,$F12*VLOOKUP($D12,'Benefit Look Up'!$B$21:$C$27,2,FALSE)),0)</f>
        <v>0</v>
      </c>
      <c r="H12" s="199">
        <f>ROUND(IF($D12="Choose Full-Time Position Type:", 0,$F12*VLOOKUP($D12,'Benefit Look Up'!$B$21:$D$27,3,FALSE)),0)</f>
        <v>0</v>
      </c>
      <c r="I12" s="199">
        <f>ROUND(IF($D12="Choose Full-Time Position Type:", 0,$F12*VLOOKUP($D12,'Benefit Look Up'!$B$21:$E$27,4,FALSE)),0)</f>
        <v>0</v>
      </c>
      <c r="J12" s="199" t="str">
        <f>IFERROR(ROUND(IF($E12="", 0,$E12*VLOOKUP($D12,'Benefit Look Up'!$B$21:$F$27,5,FALSE)),0), "          -     ")</f>
        <v xml:space="preserve">          -     </v>
      </c>
      <c r="K12" s="199">
        <f>ROUND(IF($D12="Choose Full-Time Position Type:", 0,$F12*VLOOKUP($D12,'Benefit Look Up'!$B$21:$G$27,6,FALSE)),0)</f>
        <v>0</v>
      </c>
      <c r="L12" s="199">
        <f>ROUND(IF($D12="Choose Full-Time Position Type:", 0,$F12*VLOOKUP($D12,'Benefit Look Up'!$B$21:$H$27,7,FALSE)),0)</f>
        <v>0</v>
      </c>
      <c r="M12" s="199">
        <f>ROUND(IF($D12="Choose Full-Time Position Type:", 0,$F12*VLOOKUP($D12,'Benefit Look Up'!$B$21:$I$27,8,FALSE)),0)</f>
        <v>0</v>
      </c>
      <c r="N12" s="217">
        <f>ROUND(IF($D12="Choose Full-Time Position Type:", 0,$E12*VLOOKUP($D12,'Benefit Look Up'!$B$21:$J$27,9,FALSE)),0)</f>
        <v>0</v>
      </c>
      <c r="O12" s="225">
        <f>SUM(G12:N12)</f>
        <v>0</v>
      </c>
      <c r="P12" s="221">
        <f>SUM(F12,O12)</f>
        <v>0</v>
      </c>
    </row>
    <row r="13" spans="2:16" x14ac:dyDescent="0.2">
      <c r="B13" s="195"/>
      <c r="C13" s="196"/>
      <c r="D13" s="197" t="s">
        <v>47</v>
      </c>
      <c r="E13" s="198">
        <v>0</v>
      </c>
      <c r="F13" s="210"/>
      <c r="G13" s="213">
        <f>ROUND(IF($D13="Choose Full-Time Position Type:", 0,$F13*VLOOKUP($D13,'Benefit Look Up'!$B$21:$C$27,2,FALSE)),0)</f>
        <v>0</v>
      </c>
      <c r="H13" s="199">
        <f>ROUND(IF($D13="Choose Full-Time Position Type:", 0,$F13*VLOOKUP($D13,'Benefit Look Up'!$B$21:$D$27,3,FALSE)),0)</f>
        <v>0</v>
      </c>
      <c r="I13" s="199">
        <f>ROUND(IF($D13="Choose Full-Time Position Type:", 0,$F13*VLOOKUP($D13,'Benefit Look Up'!$B$21:$E$27,4,FALSE)),0)</f>
        <v>0</v>
      </c>
      <c r="J13" s="199" t="str">
        <f>IFERROR(ROUND(IF($E13="", 0,$E13*VLOOKUP($D13,'Benefit Look Up'!$B$21:$F$27,5,FALSE)),0), "          -     ")</f>
        <v xml:space="preserve">          -     </v>
      </c>
      <c r="K13" s="199">
        <f>ROUND(IF($D13="Choose Full-Time Position Type:", 0,$F13*VLOOKUP($D13,'Benefit Look Up'!$B$21:$G$27,6,FALSE)),0)</f>
        <v>0</v>
      </c>
      <c r="L13" s="199">
        <f>ROUND(IF($D13="Choose Full-Time Position Type:", 0,$F13*VLOOKUP($D13,'Benefit Look Up'!$B$21:$H$27,7,FALSE)),0)</f>
        <v>0</v>
      </c>
      <c r="M13" s="199">
        <f>ROUND(IF($D13="Choose Full-Time Position Type:", 0,$F13*VLOOKUP($D13,'Benefit Look Up'!$B$21:$I$27,8,FALSE)),0)</f>
        <v>0</v>
      </c>
      <c r="N13" s="217">
        <f>ROUND(IF($D13="Choose Full-Time Position Type:", 0,$E13*VLOOKUP($D13,'Benefit Look Up'!$B$21:$J$27,9,FALSE)),0)</f>
        <v>0</v>
      </c>
      <c r="O13" s="225">
        <f t="shared" ref="O13:O21" si="0">SUM(G13:N13)</f>
        <v>0</v>
      </c>
      <c r="P13" s="221">
        <f t="shared" ref="P13:P21" si="1">SUM(F13,O13)</f>
        <v>0</v>
      </c>
    </row>
    <row r="14" spans="2:16" x14ac:dyDescent="0.2">
      <c r="B14" s="195"/>
      <c r="C14" s="196"/>
      <c r="D14" s="197" t="s">
        <v>47</v>
      </c>
      <c r="E14" s="198">
        <v>0</v>
      </c>
      <c r="F14" s="210"/>
      <c r="G14" s="213">
        <f>ROUND(IF($D14="Choose Full-Time Position Type:", 0,$F14*VLOOKUP($D14,'Benefit Look Up'!$B$21:$C$27,2,FALSE)),0)</f>
        <v>0</v>
      </c>
      <c r="H14" s="199">
        <f>ROUND(IF($D14="Choose Full-Time Position Type:", 0,$F14*VLOOKUP($D14,'Benefit Look Up'!$B$21:$D$27,3,FALSE)),0)</f>
        <v>0</v>
      </c>
      <c r="I14" s="199">
        <f>ROUND(IF($D14="Choose Full-Time Position Type:", 0,$F14*VLOOKUP($D14,'Benefit Look Up'!$B$21:$E$27,4,FALSE)),0)</f>
        <v>0</v>
      </c>
      <c r="J14" s="199" t="str">
        <f>IFERROR(ROUND(IF($E14="", 0,$E14*VLOOKUP($D14,'Benefit Look Up'!$B$21:$F$27,5,FALSE)),0), "          -     ")</f>
        <v xml:space="preserve">          -     </v>
      </c>
      <c r="K14" s="199">
        <f>ROUND(IF($D14="Choose Full-Time Position Type:", 0,$F14*VLOOKUP($D14,'Benefit Look Up'!$B$21:$G$27,6,FALSE)),0)</f>
        <v>0</v>
      </c>
      <c r="L14" s="199">
        <f>ROUND(IF($D14="Choose Full-Time Position Type:", 0,$F14*VLOOKUP($D14,'Benefit Look Up'!$B$21:$H$27,7,FALSE)),0)</f>
        <v>0</v>
      </c>
      <c r="M14" s="199">
        <f>ROUND(IF($D14="Choose Full-Time Position Type:", 0,$F14*VLOOKUP($D14,'Benefit Look Up'!$B$21:$I$27,8,FALSE)),0)</f>
        <v>0</v>
      </c>
      <c r="N14" s="217">
        <f>ROUND(IF($D14="Choose Full-Time Position Type:", 0,$E14*VLOOKUP($D14,'Benefit Look Up'!$B$21:$J$27,9,FALSE)),0)</f>
        <v>0</v>
      </c>
      <c r="O14" s="225">
        <f t="shared" si="0"/>
        <v>0</v>
      </c>
      <c r="P14" s="221">
        <f t="shared" si="1"/>
        <v>0</v>
      </c>
    </row>
    <row r="15" spans="2:16" x14ac:dyDescent="0.2">
      <c r="B15" s="195"/>
      <c r="C15" s="196"/>
      <c r="D15" s="197" t="s">
        <v>47</v>
      </c>
      <c r="E15" s="198">
        <v>0</v>
      </c>
      <c r="F15" s="210"/>
      <c r="G15" s="213">
        <f>ROUND(IF($D15="Choose Full-Time Position Type:", 0,$F15*VLOOKUP($D15,'Benefit Look Up'!$B$21:$C$27,2,FALSE)),0)</f>
        <v>0</v>
      </c>
      <c r="H15" s="199">
        <f>ROUND(IF($D15="Choose Full-Time Position Type:", 0,$F15*VLOOKUP($D15,'Benefit Look Up'!$B$21:$D$27,3,FALSE)),0)</f>
        <v>0</v>
      </c>
      <c r="I15" s="199">
        <f>ROUND(IF($D15="Choose Full-Time Position Type:", 0,$F15*VLOOKUP($D15,'Benefit Look Up'!$B$21:$E$27,4,FALSE)),0)</f>
        <v>0</v>
      </c>
      <c r="J15" s="199" t="str">
        <f>IFERROR(ROUND(IF($E15="", 0,$E15*VLOOKUP($D15,'Benefit Look Up'!$B$21:$F$27,5,FALSE)),0), "          -     ")</f>
        <v xml:space="preserve">          -     </v>
      </c>
      <c r="K15" s="199">
        <f>ROUND(IF($D15="Choose Full-Time Position Type:", 0,$F15*VLOOKUP($D15,'Benefit Look Up'!$B$21:$G$27,6,FALSE)),0)</f>
        <v>0</v>
      </c>
      <c r="L15" s="199">
        <f>ROUND(IF($D15="Choose Full-Time Position Type:", 0,$F15*VLOOKUP($D15,'Benefit Look Up'!$B$21:$H$27,7,FALSE)),0)</f>
        <v>0</v>
      </c>
      <c r="M15" s="199">
        <f>ROUND(IF($D15="Choose Full-Time Position Type:", 0,$F15*VLOOKUP($D15,'Benefit Look Up'!$B$21:$I$27,8,FALSE)),0)</f>
        <v>0</v>
      </c>
      <c r="N15" s="217">
        <f>ROUND(IF($D15="Choose Full-Time Position Type:", 0,$E15*VLOOKUP($D15,'Benefit Look Up'!$B$21:$J$27,9,FALSE)),0)</f>
        <v>0</v>
      </c>
      <c r="O15" s="225">
        <f t="shared" si="0"/>
        <v>0</v>
      </c>
      <c r="P15" s="221">
        <f t="shared" si="1"/>
        <v>0</v>
      </c>
    </row>
    <row r="16" spans="2:16" x14ac:dyDescent="0.2">
      <c r="B16" s="195"/>
      <c r="C16" s="196"/>
      <c r="D16" s="197" t="s">
        <v>47</v>
      </c>
      <c r="E16" s="198">
        <v>0</v>
      </c>
      <c r="F16" s="210"/>
      <c r="G16" s="213">
        <f>ROUND(IF($D16="Choose Full-Time Position Type:", 0,$F16*VLOOKUP($D16,'Benefit Look Up'!$B$21:$C$27,2,FALSE)),0)</f>
        <v>0</v>
      </c>
      <c r="H16" s="199">
        <f>ROUND(IF($D16="Choose Full-Time Position Type:", 0,$F16*VLOOKUP($D16,'Benefit Look Up'!$B$21:$D$27,3,FALSE)),0)</f>
        <v>0</v>
      </c>
      <c r="I16" s="199">
        <f>ROUND(IF($D16="Choose Full-Time Position Type:", 0,$F16*VLOOKUP($D16,'Benefit Look Up'!$B$21:$E$27,4,FALSE)),0)</f>
        <v>0</v>
      </c>
      <c r="J16" s="199" t="str">
        <f>IFERROR(ROUND(IF($E16="", 0,$E16*VLOOKUP($D16,'Benefit Look Up'!$B$21:$F$27,5,FALSE)),0), "          -     ")</f>
        <v xml:space="preserve">          -     </v>
      </c>
      <c r="K16" s="199">
        <f>ROUND(IF($D16="Choose Full-Time Position Type:", 0,$F16*VLOOKUP($D16,'Benefit Look Up'!$B$21:$G$27,6,FALSE)),0)</f>
        <v>0</v>
      </c>
      <c r="L16" s="199">
        <f>ROUND(IF($D16="Choose Full-Time Position Type:", 0,$F16*VLOOKUP($D16,'Benefit Look Up'!$B$21:$H$27,7,FALSE)),0)</f>
        <v>0</v>
      </c>
      <c r="M16" s="199">
        <f>ROUND(IF($D16="Choose Full-Time Position Type:", 0,$F16*VLOOKUP($D16,'Benefit Look Up'!$B$21:$I$27,8,FALSE)),0)</f>
        <v>0</v>
      </c>
      <c r="N16" s="217">
        <f>ROUND(IF($D16="Choose Full-Time Position Type:", 0,$E16*VLOOKUP($D16,'Benefit Look Up'!$B$21:$J$27,9,FALSE)),0)</f>
        <v>0</v>
      </c>
      <c r="O16" s="225">
        <f t="shared" si="0"/>
        <v>0</v>
      </c>
      <c r="P16" s="221">
        <f t="shared" si="1"/>
        <v>0</v>
      </c>
    </row>
    <row r="17" spans="2:16" x14ac:dyDescent="0.2">
      <c r="B17" s="195"/>
      <c r="C17" s="196"/>
      <c r="D17" s="197" t="s">
        <v>47</v>
      </c>
      <c r="E17" s="198">
        <v>0</v>
      </c>
      <c r="F17" s="210"/>
      <c r="G17" s="213">
        <f>ROUND(IF($D17="Choose Full-Time Position Type:", 0,$F17*VLOOKUP($D17,'Benefit Look Up'!$B$21:$C$27,2,FALSE)),0)</f>
        <v>0</v>
      </c>
      <c r="H17" s="199">
        <f>ROUND(IF($D17="Choose Full-Time Position Type:", 0,$F17*VLOOKUP($D17,'Benefit Look Up'!$B$21:$D$27,3,FALSE)),0)</f>
        <v>0</v>
      </c>
      <c r="I17" s="199">
        <f>ROUND(IF($D17="Choose Full-Time Position Type:", 0,$F17*VLOOKUP($D17,'Benefit Look Up'!$B$21:$E$27,4,FALSE)),0)</f>
        <v>0</v>
      </c>
      <c r="J17" s="199" t="str">
        <f>IFERROR(ROUND(IF($E17="", 0,$E17*VLOOKUP($D17,'Benefit Look Up'!$B$21:$F$27,5,FALSE)),0), "          -     ")</f>
        <v xml:space="preserve">          -     </v>
      </c>
      <c r="K17" s="199">
        <f>ROUND(IF($D17="Choose Full-Time Position Type:", 0,$F17*VLOOKUP($D17,'Benefit Look Up'!$B$21:$G$27,6,FALSE)),0)</f>
        <v>0</v>
      </c>
      <c r="L17" s="199">
        <f>ROUND(IF($D17="Choose Full-Time Position Type:", 0,$F17*VLOOKUP($D17,'Benefit Look Up'!$B$21:$H$27,7,FALSE)),0)</f>
        <v>0</v>
      </c>
      <c r="M17" s="199">
        <f>ROUND(IF($D17="Choose Full-Time Position Type:", 0,$F17*VLOOKUP($D17,'Benefit Look Up'!$B$21:$I$27,8,FALSE)),0)</f>
        <v>0</v>
      </c>
      <c r="N17" s="217">
        <f>ROUND(IF($D17="Choose Full-Time Position Type:", 0,$E17*VLOOKUP($D17,'Benefit Look Up'!$B$21:$J$27,9,FALSE)),0)</f>
        <v>0</v>
      </c>
      <c r="O17" s="225">
        <f t="shared" si="0"/>
        <v>0</v>
      </c>
      <c r="P17" s="221">
        <f t="shared" si="1"/>
        <v>0</v>
      </c>
    </row>
    <row r="18" spans="2:16" x14ac:dyDescent="0.2">
      <c r="B18" s="195"/>
      <c r="C18" s="196"/>
      <c r="D18" s="197" t="s">
        <v>47</v>
      </c>
      <c r="E18" s="198">
        <v>0</v>
      </c>
      <c r="F18" s="210"/>
      <c r="G18" s="213">
        <f>ROUND(IF($D18="Choose Full-Time Position Type:", 0,$F18*VLOOKUP($D18,'Benefit Look Up'!$B$21:$C$27,2,FALSE)),0)</f>
        <v>0</v>
      </c>
      <c r="H18" s="199">
        <f>ROUND(IF($D18="Choose Full-Time Position Type:", 0,$F18*VLOOKUP($D18,'Benefit Look Up'!$B$21:$D$27,3,FALSE)),0)</f>
        <v>0</v>
      </c>
      <c r="I18" s="199">
        <f>ROUND(IF($D18="Choose Full-Time Position Type:", 0,$F18*VLOOKUP($D18,'Benefit Look Up'!$B$21:$E$27,4,FALSE)),0)</f>
        <v>0</v>
      </c>
      <c r="J18" s="199" t="str">
        <f>IFERROR(ROUND(IF($E18="", 0,$E18*VLOOKUP($D18,'Benefit Look Up'!$B$21:$F$27,5,FALSE)),0), "          -     ")</f>
        <v xml:space="preserve">          -     </v>
      </c>
      <c r="K18" s="199">
        <f>ROUND(IF($D18="Choose Full-Time Position Type:", 0,$F18*VLOOKUP($D18,'Benefit Look Up'!$B$21:$G$27,6,FALSE)),0)</f>
        <v>0</v>
      </c>
      <c r="L18" s="199">
        <f>ROUND(IF($D18="Choose Full-Time Position Type:", 0,$F18*VLOOKUP($D18,'Benefit Look Up'!$B$21:$H$27,7,FALSE)),0)</f>
        <v>0</v>
      </c>
      <c r="M18" s="199">
        <f>ROUND(IF($D18="Choose Full-Time Position Type:", 0,$F18*VLOOKUP($D18,'Benefit Look Up'!$B$21:$I$27,8,FALSE)),0)</f>
        <v>0</v>
      </c>
      <c r="N18" s="217">
        <f>ROUND(IF($D18="Choose Full-Time Position Type:", 0,$E18*VLOOKUP($D18,'Benefit Look Up'!$B$21:$J$27,9,FALSE)),0)</f>
        <v>0</v>
      </c>
      <c r="O18" s="225">
        <f t="shared" si="0"/>
        <v>0</v>
      </c>
      <c r="P18" s="221">
        <f t="shared" si="1"/>
        <v>0</v>
      </c>
    </row>
    <row r="19" spans="2:16" x14ac:dyDescent="0.2">
      <c r="B19" s="195"/>
      <c r="C19" s="196"/>
      <c r="D19" s="197" t="s">
        <v>47</v>
      </c>
      <c r="E19" s="198">
        <v>0</v>
      </c>
      <c r="F19" s="210"/>
      <c r="G19" s="213">
        <f>ROUND(IF($D19="Choose Full-Time Position Type:", 0,$F19*VLOOKUP($D19,'Benefit Look Up'!$B$21:$C$27,2,FALSE)),0)</f>
        <v>0</v>
      </c>
      <c r="H19" s="199">
        <f>ROUND(IF($D19="Choose Full-Time Position Type:", 0,$F19*VLOOKUP($D19,'Benefit Look Up'!$B$21:$D$27,3,FALSE)),0)</f>
        <v>0</v>
      </c>
      <c r="I19" s="199">
        <f>ROUND(IF($D19="Choose Full-Time Position Type:", 0,$F19*VLOOKUP($D19,'Benefit Look Up'!$B$21:$E$27,4,FALSE)),0)</f>
        <v>0</v>
      </c>
      <c r="J19" s="199" t="str">
        <f>IFERROR(ROUND(IF($E19="", 0,$E19*VLOOKUP($D19,'Benefit Look Up'!$B$21:$F$27,5,FALSE)),0), "          -     ")</f>
        <v xml:space="preserve">          -     </v>
      </c>
      <c r="K19" s="199">
        <f>ROUND(IF($D19="Choose Full-Time Position Type:", 0,$F19*VLOOKUP($D19,'Benefit Look Up'!$B$21:$G$27,6,FALSE)),0)</f>
        <v>0</v>
      </c>
      <c r="L19" s="199">
        <f>ROUND(IF($D19="Choose Full-Time Position Type:", 0,$F19*VLOOKUP($D19,'Benefit Look Up'!$B$21:$H$27,7,FALSE)),0)</f>
        <v>0</v>
      </c>
      <c r="M19" s="199">
        <f>ROUND(IF($D19="Choose Full-Time Position Type:", 0,$F19*VLOOKUP($D19,'Benefit Look Up'!$B$21:$I$27,8,FALSE)),0)</f>
        <v>0</v>
      </c>
      <c r="N19" s="217">
        <f>ROUND(IF($D19="Choose Full-Time Position Type:", 0,$E19*VLOOKUP($D19,'Benefit Look Up'!$B$21:$J$27,9,FALSE)),0)</f>
        <v>0</v>
      </c>
      <c r="O19" s="225">
        <f t="shared" si="0"/>
        <v>0</v>
      </c>
      <c r="P19" s="221">
        <f t="shared" si="1"/>
        <v>0</v>
      </c>
    </row>
    <row r="20" spans="2:16" x14ac:dyDescent="0.2">
      <c r="B20" s="195"/>
      <c r="C20" s="196"/>
      <c r="D20" s="197" t="s">
        <v>47</v>
      </c>
      <c r="E20" s="198">
        <v>0</v>
      </c>
      <c r="F20" s="210"/>
      <c r="G20" s="213">
        <f>ROUND(IF($D20="Choose Full-Time Position Type:", 0,$F20*VLOOKUP($D20,'Benefit Look Up'!$B$21:$C$27,2,FALSE)),0)</f>
        <v>0</v>
      </c>
      <c r="H20" s="199">
        <f>ROUND(IF($D20="Choose Full-Time Position Type:", 0,$F20*VLOOKUP($D20,'Benefit Look Up'!$B$21:$D$27,3,FALSE)),0)</f>
        <v>0</v>
      </c>
      <c r="I20" s="199">
        <f>ROUND(IF($D20="Choose Full-Time Position Type:", 0,$F20*VLOOKUP($D20,'Benefit Look Up'!$B$21:$E$27,4,FALSE)),0)</f>
        <v>0</v>
      </c>
      <c r="J20" s="199" t="str">
        <f>IFERROR(ROUND(IF($E20="", 0,$E20*VLOOKUP($D20,'Benefit Look Up'!$B$21:$F$27,5,FALSE)),0), "          -     ")</f>
        <v xml:space="preserve">          -     </v>
      </c>
      <c r="K20" s="199">
        <f>ROUND(IF($D20="Choose Full-Time Position Type:", 0,$F20*VLOOKUP($D20,'Benefit Look Up'!$B$21:$G$27,6,FALSE)),0)</f>
        <v>0</v>
      </c>
      <c r="L20" s="199">
        <f>ROUND(IF($D20="Choose Full-Time Position Type:", 0,$F20*VLOOKUP($D20,'Benefit Look Up'!$B$21:$H$27,7,FALSE)),0)</f>
        <v>0</v>
      </c>
      <c r="M20" s="199">
        <f>ROUND(IF($D20="Choose Full-Time Position Type:", 0,$F20*VLOOKUP($D20,'Benefit Look Up'!$B$21:$I$27,8,FALSE)),0)</f>
        <v>0</v>
      </c>
      <c r="N20" s="217">
        <f>ROUND(IF($D20="Choose Full-Time Position Type:", 0,$E20*VLOOKUP($D20,'Benefit Look Up'!$B$21:$J$27,9,FALSE)),0)</f>
        <v>0</v>
      </c>
      <c r="O20" s="225">
        <f t="shared" si="0"/>
        <v>0</v>
      </c>
      <c r="P20" s="221">
        <f t="shared" si="1"/>
        <v>0</v>
      </c>
    </row>
    <row r="21" spans="2:16" x14ac:dyDescent="0.2">
      <c r="B21" s="195"/>
      <c r="C21" s="196"/>
      <c r="D21" s="197" t="s">
        <v>47</v>
      </c>
      <c r="E21" s="198">
        <v>0</v>
      </c>
      <c r="F21" s="210"/>
      <c r="G21" s="213">
        <f>ROUND(IF($D21="Choose Full-Time Position Type:", 0,$F21*VLOOKUP($D21,'Benefit Look Up'!$B$21:$C$27,2,FALSE)),0)</f>
        <v>0</v>
      </c>
      <c r="H21" s="199">
        <f>ROUND(IF($D21="Choose Full-Time Position Type:", 0,$F21*VLOOKUP($D21,'Benefit Look Up'!$B$21:$D$27,3,FALSE)),0)</f>
        <v>0</v>
      </c>
      <c r="I21" s="199">
        <f>ROUND(IF($D21="Choose Full-Time Position Type:", 0,$F21*VLOOKUP($D21,'Benefit Look Up'!$B$21:$E$27,4,FALSE)),0)</f>
        <v>0</v>
      </c>
      <c r="J21" s="199" t="str">
        <f>IFERROR(ROUND(IF($E21="", 0,$E21*VLOOKUP($D21,'Benefit Look Up'!$B$21:$F$27,5,FALSE)),0), "          -     ")</f>
        <v xml:space="preserve">          -     </v>
      </c>
      <c r="K21" s="199">
        <f>ROUND(IF($D21="Choose Full-Time Position Type:", 0,$F21*VLOOKUP($D21,'Benefit Look Up'!$B$21:$G$27,6,FALSE)),0)</f>
        <v>0</v>
      </c>
      <c r="L21" s="199">
        <f>ROUND(IF($D21="Choose Full-Time Position Type:", 0,$F21*VLOOKUP($D21,'Benefit Look Up'!$B$21:$H$27,7,FALSE)),0)</f>
        <v>0</v>
      </c>
      <c r="M21" s="199">
        <f>ROUND(IF($D21="Choose Full-Time Position Type:", 0,$F21*VLOOKUP($D21,'Benefit Look Up'!$B$21:$I$27,8,FALSE)),0)</f>
        <v>0</v>
      </c>
      <c r="N21" s="217">
        <f>ROUND(IF($D21="Choose Full-Time Position Type:", 0,$E21*VLOOKUP($D21,'Benefit Look Up'!$B$21:$J$27,9,FALSE)),0)</f>
        <v>0</v>
      </c>
      <c r="O21" s="225">
        <f t="shared" si="0"/>
        <v>0</v>
      </c>
      <c r="P21" s="221">
        <f t="shared" si="1"/>
        <v>0</v>
      </c>
    </row>
    <row r="22" spans="2:16" x14ac:dyDescent="0.2">
      <c r="B22" s="200"/>
      <c r="C22" s="201"/>
      <c r="D22" s="197" t="s">
        <v>47</v>
      </c>
      <c r="E22" s="202">
        <v>0</v>
      </c>
      <c r="F22" s="211"/>
      <c r="G22" s="214">
        <f>ROUND(IF($D22="Choose Full-Time Position Type:", 0,$F22*VLOOKUP($D22,'Benefit Look Up'!$B$21:$C$27,2,FALSE)),0)</f>
        <v>0</v>
      </c>
      <c r="H22" s="203">
        <f>ROUND(IF($D22="Choose Full-Time Position Type:", 0,$F22*VLOOKUP($D22,'Benefit Look Up'!$B$21:$D$27,3,FALSE)),0)</f>
        <v>0</v>
      </c>
      <c r="I22" s="203">
        <f>ROUND(IF($D22="Choose Full-Time Position Type:", 0,$F22*VLOOKUP($D22,'Benefit Look Up'!$B$21:$E$27,4,FALSE)),0)</f>
        <v>0</v>
      </c>
      <c r="J22" s="203" t="str">
        <f>IFERROR(ROUND(IF($E22="", 0,$E22*VLOOKUP($D22,'Benefit Look Up'!$B$21:$F$27,5,FALSE)),0), "          -     ")</f>
        <v xml:space="preserve">          -     </v>
      </c>
      <c r="K22" s="203">
        <f>ROUND(IF($D22="Choose Full-Time Position Type:", 0,$F22*VLOOKUP($D22,'Benefit Look Up'!$B$21:$G$27,6,FALSE)),0)</f>
        <v>0</v>
      </c>
      <c r="L22" s="203">
        <f>ROUND(IF($D22="Choose Full-Time Position Type:", 0,$F22*VLOOKUP($D22,'Benefit Look Up'!$B$21:$H$27,7,FALSE)),0)</f>
        <v>0</v>
      </c>
      <c r="M22" s="203">
        <f>ROUND(IF($D22="Choose Full-Time Position Type:", 0,$F22*VLOOKUP($D22,'Benefit Look Up'!$B$21:$I$27,8,FALSE)),0)</f>
        <v>0</v>
      </c>
      <c r="N22" s="218">
        <f>ROUND(IF($D22="Choose Full-Time Position Type:", 0,$E22*VLOOKUP($D22,'Benefit Look Up'!$B$21:$J$27,9,FALSE)),0)</f>
        <v>0</v>
      </c>
      <c r="O22" s="226">
        <f t="shared" ref="O22:O30" si="2">SUM(G22:N22)</f>
        <v>0</v>
      </c>
      <c r="P22" s="222">
        <f t="shared" ref="P22:P30" si="3">SUM(F22,O22)</f>
        <v>0</v>
      </c>
    </row>
    <row r="23" spans="2:16" x14ac:dyDescent="0.2">
      <c r="B23" s="200"/>
      <c r="C23" s="204"/>
      <c r="D23" s="197" t="s">
        <v>47</v>
      </c>
      <c r="E23" s="202">
        <v>0</v>
      </c>
      <c r="F23" s="211"/>
      <c r="G23" s="214">
        <f>ROUND(IF($D23="Choose Full-Time Position Type:", 0,$F23*VLOOKUP($D23,'Benefit Look Up'!$B$21:$C$27,2,FALSE)),0)</f>
        <v>0</v>
      </c>
      <c r="H23" s="203">
        <f>ROUND(IF($D23="Choose Full-Time Position Type:", 0,$F23*VLOOKUP($D23,'Benefit Look Up'!$B$21:$D$27,3,FALSE)),0)</f>
        <v>0</v>
      </c>
      <c r="I23" s="203">
        <f>ROUND(IF($D23="Choose Full-Time Position Type:", 0,$F23*VLOOKUP($D23,'Benefit Look Up'!$B$21:$E$27,4,FALSE)),0)</f>
        <v>0</v>
      </c>
      <c r="J23" s="203" t="str">
        <f>IFERROR(ROUND(IF($E23="", 0,$E23*VLOOKUP($D23,'Benefit Look Up'!$B$21:$F$27,5,FALSE)),0), "          -     ")</f>
        <v xml:space="preserve">          -     </v>
      </c>
      <c r="K23" s="203">
        <f>ROUND(IF($D23="Choose Full-Time Position Type:", 0,$F23*VLOOKUP($D23,'Benefit Look Up'!$B$21:$G$27,6,FALSE)),0)</f>
        <v>0</v>
      </c>
      <c r="L23" s="203">
        <f>ROUND(IF($D23="Choose Full-Time Position Type:", 0,$F23*VLOOKUP($D23,'Benefit Look Up'!$B$21:$H$27,7,FALSE)),0)</f>
        <v>0</v>
      </c>
      <c r="M23" s="203">
        <f>ROUND(IF($D23="Choose Full-Time Position Type:", 0,$F23*VLOOKUP($D23,'Benefit Look Up'!$B$21:$I$27,8,FALSE)),0)</f>
        <v>0</v>
      </c>
      <c r="N23" s="218">
        <f>ROUND(IF($D23="Choose Full-Time Position Type:", 0,$E23*VLOOKUP($D23,'Benefit Look Up'!$B$21:$J$27,9,FALSE)),0)</f>
        <v>0</v>
      </c>
      <c r="O23" s="226">
        <f t="shared" si="2"/>
        <v>0</v>
      </c>
      <c r="P23" s="222">
        <f t="shared" si="3"/>
        <v>0</v>
      </c>
    </row>
    <row r="24" spans="2:16" x14ac:dyDescent="0.2">
      <c r="B24" s="200"/>
      <c r="C24" s="204"/>
      <c r="D24" s="197" t="s">
        <v>47</v>
      </c>
      <c r="E24" s="202">
        <v>0</v>
      </c>
      <c r="F24" s="211"/>
      <c r="G24" s="214">
        <f>ROUND(IF($D24="Choose Full-Time Position Type:", 0,$F24*VLOOKUP($D24,'Benefit Look Up'!$B$21:$C$27,2,FALSE)),0)</f>
        <v>0</v>
      </c>
      <c r="H24" s="203">
        <f>ROUND(IF($D24="Choose Full-Time Position Type:", 0,$F24*VLOOKUP($D24,'Benefit Look Up'!$B$21:$D$27,3,FALSE)),0)</f>
        <v>0</v>
      </c>
      <c r="I24" s="203">
        <f>ROUND(IF($D24="Choose Full-Time Position Type:", 0,$F24*VLOOKUP($D24,'Benefit Look Up'!$B$21:$E$27,4,FALSE)),0)</f>
        <v>0</v>
      </c>
      <c r="J24" s="203" t="str">
        <f>IFERROR(ROUND(IF($E24="", 0,$E24*VLOOKUP($D24,'Benefit Look Up'!$B$21:$F$27,5,FALSE)),0), "          -     ")</f>
        <v xml:space="preserve">          -     </v>
      </c>
      <c r="K24" s="203">
        <f>ROUND(IF($D24="Choose Full-Time Position Type:", 0,$F24*VLOOKUP($D24,'Benefit Look Up'!$B$21:$G$27,6,FALSE)),0)</f>
        <v>0</v>
      </c>
      <c r="L24" s="203">
        <f>ROUND(IF($D24="Choose Full-Time Position Type:", 0,$F24*VLOOKUP($D24,'Benefit Look Up'!$B$21:$H$27,7,FALSE)),0)</f>
        <v>0</v>
      </c>
      <c r="M24" s="203">
        <f>ROUND(IF($D24="Choose Full-Time Position Type:", 0,$F24*VLOOKUP($D24,'Benefit Look Up'!$B$21:$I$27,8,FALSE)),0)</f>
        <v>0</v>
      </c>
      <c r="N24" s="218">
        <f>ROUND(IF($D24="Choose Full-Time Position Type:", 0,$E24*VLOOKUP($D24,'Benefit Look Up'!$B$21:$J$27,9,FALSE)),0)</f>
        <v>0</v>
      </c>
      <c r="O24" s="226">
        <f t="shared" si="2"/>
        <v>0</v>
      </c>
      <c r="P24" s="222">
        <f t="shared" si="3"/>
        <v>0</v>
      </c>
    </row>
    <row r="25" spans="2:16" x14ac:dyDescent="0.2">
      <c r="B25" s="200"/>
      <c r="C25" s="204"/>
      <c r="D25" s="197" t="s">
        <v>47</v>
      </c>
      <c r="E25" s="202">
        <v>0</v>
      </c>
      <c r="F25" s="211"/>
      <c r="G25" s="214">
        <f>ROUND(IF($D25="Choose Full-Time Position Type:", 0,$F25*VLOOKUP($D25,'Benefit Look Up'!$B$21:$C$27,2,FALSE)),0)</f>
        <v>0</v>
      </c>
      <c r="H25" s="203">
        <f>ROUND(IF($D25="Choose Full-Time Position Type:", 0,$F25*VLOOKUP($D25,'Benefit Look Up'!$B$21:$D$27,3,FALSE)),0)</f>
        <v>0</v>
      </c>
      <c r="I25" s="203">
        <f>ROUND(IF($D25="Choose Full-Time Position Type:", 0,$F25*VLOOKUP($D25,'Benefit Look Up'!$B$21:$E$27,4,FALSE)),0)</f>
        <v>0</v>
      </c>
      <c r="J25" s="203" t="str">
        <f>IFERROR(ROUND(IF($E25="", 0,$E25*VLOOKUP($D25,'Benefit Look Up'!$B$21:$F$27,5,FALSE)),0), "          -     ")</f>
        <v xml:space="preserve">          -     </v>
      </c>
      <c r="K25" s="203">
        <f>ROUND(IF($D25="Choose Full-Time Position Type:", 0,$F25*VLOOKUP($D25,'Benefit Look Up'!$B$21:$G$27,6,FALSE)),0)</f>
        <v>0</v>
      </c>
      <c r="L25" s="203">
        <f>ROUND(IF($D25="Choose Full-Time Position Type:", 0,$F25*VLOOKUP($D25,'Benefit Look Up'!$B$21:$H$27,7,FALSE)),0)</f>
        <v>0</v>
      </c>
      <c r="M25" s="203">
        <f>ROUND(IF($D25="Choose Full-Time Position Type:", 0,$F25*VLOOKUP($D25,'Benefit Look Up'!$B$21:$I$27,8,FALSE)),0)</f>
        <v>0</v>
      </c>
      <c r="N25" s="218">
        <f>ROUND(IF($D25="Choose Full-Time Position Type:", 0,$E25*VLOOKUP($D25,'Benefit Look Up'!$B$21:$J$27,9,FALSE)),0)</f>
        <v>0</v>
      </c>
      <c r="O25" s="226">
        <f t="shared" si="2"/>
        <v>0</v>
      </c>
      <c r="P25" s="222">
        <f t="shared" si="3"/>
        <v>0</v>
      </c>
    </row>
    <row r="26" spans="2:16" x14ac:dyDescent="0.2">
      <c r="B26" s="200"/>
      <c r="C26" s="204"/>
      <c r="D26" s="197" t="s">
        <v>47</v>
      </c>
      <c r="E26" s="202">
        <v>0</v>
      </c>
      <c r="F26" s="211"/>
      <c r="G26" s="214">
        <f>ROUND(IF($D26="Choose Full-Time Position Type:", 0,$F26*VLOOKUP($D26,'Benefit Look Up'!$B$21:$C$27,2,FALSE)),0)</f>
        <v>0</v>
      </c>
      <c r="H26" s="203">
        <f>ROUND(IF($D26="Choose Full-Time Position Type:", 0,$F26*VLOOKUP($D26,'Benefit Look Up'!$B$21:$D$27,3,FALSE)),0)</f>
        <v>0</v>
      </c>
      <c r="I26" s="203">
        <f>ROUND(IF($D26="Choose Full-Time Position Type:", 0,$F26*VLOOKUP($D26,'Benefit Look Up'!$B$21:$E$27,4,FALSE)),0)</f>
        <v>0</v>
      </c>
      <c r="J26" s="203" t="str">
        <f>IFERROR(ROUND(IF($E26="", 0,$E26*VLOOKUP($D26,'Benefit Look Up'!$B$21:$F$27,5,FALSE)),0), "          -     ")</f>
        <v xml:space="preserve">          -     </v>
      </c>
      <c r="K26" s="203">
        <f>ROUND(IF($D26="Choose Full-Time Position Type:", 0,$F26*VLOOKUP($D26,'Benefit Look Up'!$B$21:$G$27,6,FALSE)),0)</f>
        <v>0</v>
      </c>
      <c r="L26" s="203">
        <f>ROUND(IF($D26="Choose Full-Time Position Type:", 0,$F26*VLOOKUP($D26,'Benefit Look Up'!$B$21:$H$27,7,FALSE)),0)</f>
        <v>0</v>
      </c>
      <c r="M26" s="203">
        <f>ROUND(IF($D26="Choose Full-Time Position Type:", 0,$F26*VLOOKUP($D26,'Benefit Look Up'!$B$21:$I$27,8,FALSE)),0)</f>
        <v>0</v>
      </c>
      <c r="N26" s="218">
        <f>ROUND(IF($D26="Choose Full-Time Position Type:", 0,$E26*VLOOKUP($D26,'Benefit Look Up'!$B$21:$J$27,9,FALSE)),0)</f>
        <v>0</v>
      </c>
      <c r="O26" s="226">
        <f t="shared" si="2"/>
        <v>0</v>
      </c>
      <c r="P26" s="222">
        <f t="shared" si="3"/>
        <v>0</v>
      </c>
    </row>
    <row r="27" spans="2:16" x14ac:dyDescent="0.2">
      <c r="B27" s="200"/>
      <c r="C27" s="204"/>
      <c r="D27" s="197" t="s">
        <v>47</v>
      </c>
      <c r="E27" s="202">
        <v>0</v>
      </c>
      <c r="F27" s="211"/>
      <c r="G27" s="214">
        <f>ROUND(IF($D27="Choose Full-Time Position Type:", 0,$F27*VLOOKUP($D27,'Benefit Look Up'!$B$21:$C$27,2,FALSE)),0)</f>
        <v>0</v>
      </c>
      <c r="H27" s="203">
        <f>ROUND(IF($D27="Choose Full-Time Position Type:", 0,$F27*VLOOKUP($D27,'Benefit Look Up'!$B$21:$D$27,3,FALSE)),0)</f>
        <v>0</v>
      </c>
      <c r="I27" s="203">
        <f>ROUND(IF($D27="Choose Full-Time Position Type:", 0,$F27*VLOOKUP($D27,'Benefit Look Up'!$B$21:$E$27,4,FALSE)),0)</f>
        <v>0</v>
      </c>
      <c r="J27" s="203" t="str">
        <f>IFERROR(ROUND(IF($E27="", 0,$E27*VLOOKUP($D27,'Benefit Look Up'!$B$21:$F$27,5,FALSE)),0), "          -     ")</f>
        <v xml:space="preserve">          -     </v>
      </c>
      <c r="K27" s="203">
        <f>ROUND(IF($D27="Choose Full-Time Position Type:", 0,$F27*VLOOKUP($D27,'Benefit Look Up'!$B$21:$G$27,6,FALSE)),0)</f>
        <v>0</v>
      </c>
      <c r="L27" s="203">
        <f>ROUND(IF($D27="Choose Full-Time Position Type:", 0,$F27*VLOOKUP($D27,'Benefit Look Up'!$B$21:$H$27,7,FALSE)),0)</f>
        <v>0</v>
      </c>
      <c r="M27" s="203">
        <f>ROUND(IF($D27="Choose Full-Time Position Type:", 0,$F27*VLOOKUP($D27,'Benefit Look Up'!$B$21:$I$27,8,FALSE)),0)</f>
        <v>0</v>
      </c>
      <c r="N27" s="218">
        <f>ROUND(IF($D27="Choose Full-Time Position Type:", 0,$E27*VLOOKUP($D27,'Benefit Look Up'!$B$21:$J$27,9,FALSE)),0)</f>
        <v>0</v>
      </c>
      <c r="O27" s="226">
        <f t="shared" si="2"/>
        <v>0</v>
      </c>
      <c r="P27" s="222">
        <f t="shared" si="3"/>
        <v>0</v>
      </c>
    </row>
    <row r="28" spans="2:16" x14ac:dyDescent="0.2">
      <c r="B28" s="200"/>
      <c r="C28" s="204"/>
      <c r="D28" s="197" t="s">
        <v>47</v>
      </c>
      <c r="E28" s="202">
        <v>0</v>
      </c>
      <c r="F28" s="211"/>
      <c r="G28" s="214">
        <f>ROUND(IF($D28="Choose Full-Time Position Type:", 0,$F28*VLOOKUP($D28,'Benefit Look Up'!$B$21:$C$27,2,FALSE)),0)</f>
        <v>0</v>
      </c>
      <c r="H28" s="203">
        <f>ROUND(IF($D28="Choose Full-Time Position Type:", 0,$F28*VLOOKUP($D28,'Benefit Look Up'!$B$21:$D$27,3,FALSE)),0)</f>
        <v>0</v>
      </c>
      <c r="I28" s="203">
        <f>ROUND(IF($D28="Choose Full-Time Position Type:", 0,$F28*VLOOKUP($D28,'Benefit Look Up'!$B$21:$E$27,4,FALSE)),0)</f>
        <v>0</v>
      </c>
      <c r="J28" s="203" t="str">
        <f>IFERROR(ROUND(IF($E28="", 0,$E28*VLOOKUP($D28,'Benefit Look Up'!$B$21:$F$27,5,FALSE)),0), "          -     ")</f>
        <v xml:space="preserve">          -     </v>
      </c>
      <c r="K28" s="203">
        <f>ROUND(IF($D28="Choose Full-Time Position Type:", 0,$F28*VLOOKUP($D28,'Benefit Look Up'!$B$21:$G$27,6,FALSE)),0)</f>
        <v>0</v>
      </c>
      <c r="L28" s="203">
        <f>ROUND(IF($D28="Choose Full-Time Position Type:", 0,$F28*VLOOKUP($D28,'Benefit Look Up'!$B$21:$H$27,7,FALSE)),0)</f>
        <v>0</v>
      </c>
      <c r="M28" s="203">
        <f>ROUND(IF($D28="Choose Full-Time Position Type:", 0,$F28*VLOOKUP($D28,'Benefit Look Up'!$B$21:$I$27,8,FALSE)),0)</f>
        <v>0</v>
      </c>
      <c r="N28" s="218">
        <f>ROUND(IF($D28="Choose Full-Time Position Type:", 0,$E28*VLOOKUP($D28,'Benefit Look Up'!$B$21:$J$27,9,FALSE)),0)</f>
        <v>0</v>
      </c>
      <c r="O28" s="226">
        <f t="shared" si="2"/>
        <v>0</v>
      </c>
      <c r="P28" s="222">
        <f t="shared" si="3"/>
        <v>0</v>
      </c>
    </row>
    <row r="29" spans="2:16" x14ac:dyDescent="0.2">
      <c r="B29" s="200"/>
      <c r="C29" s="204"/>
      <c r="D29" s="197" t="s">
        <v>47</v>
      </c>
      <c r="E29" s="202">
        <v>0</v>
      </c>
      <c r="F29" s="211"/>
      <c r="G29" s="214">
        <f>ROUND(IF($D29="Choose Full-Time Position Type:", 0,$F29*VLOOKUP($D29,'Benefit Look Up'!$B$21:$C$27,2,FALSE)),0)</f>
        <v>0</v>
      </c>
      <c r="H29" s="203">
        <f>ROUND(IF($D29="Choose Full-Time Position Type:", 0,$F29*VLOOKUP($D29,'Benefit Look Up'!$B$21:$D$27,3,FALSE)),0)</f>
        <v>0</v>
      </c>
      <c r="I29" s="203">
        <f>ROUND(IF($D29="Choose Full-Time Position Type:", 0,$F29*VLOOKUP($D29,'Benefit Look Up'!$B$21:$E$27,4,FALSE)),0)</f>
        <v>0</v>
      </c>
      <c r="J29" s="203" t="str">
        <f>IFERROR(ROUND(IF($E29="", 0,$E29*VLOOKUP($D29,'Benefit Look Up'!$B$21:$F$27,5,FALSE)),0), "          -     ")</f>
        <v xml:space="preserve">          -     </v>
      </c>
      <c r="K29" s="203">
        <f>ROUND(IF($D29="Choose Full-Time Position Type:", 0,$F29*VLOOKUP($D29,'Benefit Look Up'!$B$21:$G$27,6,FALSE)),0)</f>
        <v>0</v>
      </c>
      <c r="L29" s="203">
        <f>ROUND(IF($D29="Choose Full-Time Position Type:", 0,$F29*VLOOKUP($D29,'Benefit Look Up'!$B$21:$H$27,7,FALSE)),0)</f>
        <v>0</v>
      </c>
      <c r="M29" s="203">
        <f>ROUND(IF($D29="Choose Full-Time Position Type:", 0,$F29*VLOOKUP($D29,'Benefit Look Up'!$B$21:$I$27,8,FALSE)),0)</f>
        <v>0</v>
      </c>
      <c r="N29" s="218">
        <f>ROUND(IF($D29="Choose Full-Time Position Type:", 0,$E29*VLOOKUP($D29,'Benefit Look Up'!$B$21:$J$27,9,FALSE)),0)</f>
        <v>0</v>
      </c>
      <c r="O29" s="226">
        <f t="shared" si="2"/>
        <v>0</v>
      </c>
      <c r="P29" s="222">
        <f t="shared" si="3"/>
        <v>0</v>
      </c>
    </row>
    <row r="30" spans="2:16" ht="13.5" thickBot="1" x14ac:dyDescent="0.25">
      <c r="B30" s="205"/>
      <c r="C30" s="206"/>
      <c r="D30" s="197" t="s">
        <v>47</v>
      </c>
      <c r="E30" s="207">
        <v>0</v>
      </c>
      <c r="F30" s="212"/>
      <c r="G30" s="215">
        <f>ROUND(IF($D30="Choose Full-Time Position Type:", 0,$F30*VLOOKUP($D30,'Benefit Look Up'!$B$21:$C$27,2,FALSE)),0)</f>
        <v>0</v>
      </c>
      <c r="H30" s="208">
        <f>ROUND(IF($D30="Choose Full-Time Position Type:", 0,$F30*VLOOKUP($D30,'Benefit Look Up'!$B$21:$D$27,3,FALSE)),0)</f>
        <v>0</v>
      </c>
      <c r="I30" s="208">
        <f>ROUND(IF($D30="Choose Full-Time Position Type:", 0,$F30*VLOOKUP($D30,'Benefit Look Up'!$B$21:$E$27,4,FALSE)),0)</f>
        <v>0</v>
      </c>
      <c r="J30" s="208" t="str">
        <f>IFERROR(ROUND(IF($E30="", 0,$E30*VLOOKUP($D30,'Benefit Look Up'!$B$21:$F$27,5,FALSE)),0), "          -     ")</f>
        <v xml:space="preserve">          -     </v>
      </c>
      <c r="K30" s="208">
        <f>ROUND(IF($D30="Choose Full-Time Position Type:", 0,$F30*VLOOKUP($D30,'Benefit Look Up'!$B$21:$G$27,6,FALSE)),0)</f>
        <v>0</v>
      </c>
      <c r="L30" s="208">
        <f>ROUND(IF($D30="Choose Full-Time Position Type:", 0,$F30*VLOOKUP($D30,'Benefit Look Up'!$B$21:$H$27,7,FALSE)),0)</f>
        <v>0</v>
      </c>
      <c r="M30" s="208">
        <f>ROUND(IF($D30="Choose Full-Time Position Type:", 0,$F30*VLOOKUP($D30,'Benefit Look Up'!$B$21:$I$27,8,FALSE)),0)</f>
        <v>0</v>
      </c>
      <c r="N30" s="219">
        <f>ROUND(IF($D30="Choose Full-Time Position Type:", 0,$E30*VLOOKUP($D30,'Benefit Look Up'!$B$21:$J$27,9,FALSE)),0)</f>
        <v>0</v>
      </c>
      <c r="O30" s="227">
        <f t="shared" si="2"/>
        <v>0</v>
      </c>
      <c r="P30" s="223">
        <f t="shared" si="3"/>
        <v>0</v>
      </c>
    </row>
    <row r="31" spans="2:16" s="329" customFormat="1" ht="13.5" thickBot="1" x14ac:dyDescent="0.25">
      <c r="B31" s="130" t="s">
        <v>48</v>
      </c>
      <c r="C31" s="10"/>
      <c r="D31" s="11"/>
      <c r="E31" s="9">
        <f t="shared" ref="E31:N31" si="4">SUM(E12:E30)</f>
        <v>0</v>
      </c>
      <c r="F31" s="87">
        <f t="shared" si="4"/>
        <v>0</v>
      </c>
      <c r="G31" s="139">
        <f t="shared" si="4"/>
        <v>0</v>
      </c>
      <c r="H31" s="88">
        <f t="shared" si="4"/>
        <v>0</v>
      </c>
      <c r="I31" s="88">
        <f t="shared" si="4"/>
        <v>0</v>
      </c>
      <c r="J31" s="88">
        <f t="shared" si="4"/>
        <v>0</v>
      </c>
      <c r="K31" s="88">
        <f t="shared" si="4"/>
        <v>0</v>
      </c>
      <c r="L31" s="88">
        <f t="shared" si="4"/>
        <v>0</v>
      </c>
      <c r="M31" s="88">
        <f t="shared" si="4"/>
        <v>0</v>
      </c>
      <c r="N31" s="89">
        <f t="shared" si="4"/>
        <v>0</v>
      </c>
      <c r="O31" s="90">
        <f>SUM(G31:N31)</f>
        <v>0</v>
      </c>
      <c r="P31" s="224">
        <f>SUM(F31,O31)</f>
        <v>0</v>
      </c>
    </row>
    <row r="32" spans="2:16" s="329" customFormat="1" ht="14.25" thickTop="1" thickBot="1" x14ac:dyDescent="0.25">
      <c r="B32" s="131" t="s">
        <v>115</v>
      </c>
      <c r="C32" s="132"/>
      <c r="D32" s="133"/>
      <c r="E32" s="134"/>
      <c r="F32" s="135"/>
      <c r="G32" s="136"/>
      <c r="H32" s="136"/>
      <c r="I32" s="136"/>
      <c r="J32" s="136"/>
      <c r="K32" s="136"/>
      <c r="L32" s="136"/>
      <c r="M32" s="136"/>
      <c r="N32" s="136"/>
      <c r="O32" s="136"/>
      <c r="P32" s="137">
        <f>SUM(P12:P30)</f>
        <v>0</v>
      </c>
    </row>
    <row r="33" spans="2:23" ht="14.25" thickTop="1" thickBot="1" x14ac:dyDescent="0.25">
      <c r="B33" s="290"/>
      <c r="C33" s="290"/>
      <c r="D33" s="290"/>
      <c r="E33" s="290"/>
      <c r="F33" s="291"/>
      <c r="G33" s="292"/>
    </row>
    <row r="34" spans="2:23" ht="19.5" thickTop="1" thickBot="1" x14ac:dyDescent="0.3">
      <c r="B34" s="483" t="s">
        <v>71</v>
      </c>
      <c r="C34" s="484"/>
      <c r="D34" s="485"/>
      <c r="E34" s="485"/>
      <c r="F34" s="486"/>
      <c r="G34" s="287"/>
      <c r="H34" s="288"/>
      <c r="I34" s="289"/>
      <c r="J34" s="276"/>
      <c r="K34" s="276"/>
      <c r="L34" s="276"/>
      <c r="M34" s="276"/>
      <c r="N34" s="276"/>
      <c r="O34" s="276"/>
      <c r="P34" s="276"/>
      <c r="S34" s="277" t="s">
        <v>10</v>
      </c>
    </row>
    <row r="35" spans="2:23" ht="15" customHeight="1" thickTop="1" thickBot="1" x14ac:dyDescent="0.25">
      <c r="B35" s="140"/>
      <c r="C35" s="48"/>
      <c r="D35" s="48"/>
      <c r="E35" s="48"/>
      <c r="F35" s="48"/>
      <c r="G35" s="293"/>
      <c r="H35" s="276"/>
      <c r="I35" s="294"/>
      <c r="J35" s="276"/>
      <c r="K35" s="276"/>
      <c r="L35" s="276"/>
      <c r="M35" s="276"/>
      <c r="N35" s="276"/>
      <c r="O35" s="276"/>
      <c r="P35" s="276"/>
    </row>
    <row r="36" spans="2:23" ht="17.25" hidden="1" thickTop="1" thickBot="1" x14ac:dyDescent="0.3">
      <c r="B36" s="141" t="s">
        <v>70</v>
      </c>
      <c r="C36" s="49"/>
      <c r="D36" s="50"/>
      <c r="E36" s="50"/>
      <c r="F36" s="50"/>
      <c r="G36" s="295"/>
      <c r="H36" s="296"/>
      <c r="I36" s="296"/>
      <c r="J36" s="276"/>
      <c r="K36" s="276"/>
      <c r="L36" s="276"/>
      <c r="M36" s="276"/>
      <c r="N36" s="276"/>
      <c r="O36" s="276"/>
      <c r="P36" s="297"/>
      <c r="Q36" s="298"/>
      <c r="R36" s="299"/>
      <c r="S36" s="299"/>
      <c r="T36" s="299"/>
      <c r="U36" s="299"/>
    </row>
    <row r="37" spans="2:23" ht="12.75" hidden="1" customHeight="1" x14ac:dyDescent="0.2">
      <c r="B37" s="494" t="s">
        <v>85</v>
      </c>
      <c r="C37" s="495"/>
      <c r="D37" s="500"/>
      <c r="E37" s="500"/>
      <c r="F37" s="500"/>
      <c r="G37" s="513" t="s">
        <v>49</v>
      </c>
      <c r="H37" s="394"/>
      <c r="I37" s="394"/>
      <c r="J37" s="394"/>
      <c r="K37" s="394"/>
      <c r="L37" s="394"/>
      <c r="M37" s="394"/>
      <c r="N37" s="394"/>
      <c r="O37" s="394"/>
      <c r="P37" s="514"/>
      <c r="Q37" s="299"/>
      <c r="R37" s="299"/>
      <c r="S37" s="299"/>
      <c r="T37" s="299"/>
      <c r="U37" s="299"/>
    </row>
    <row r="38" spans="2:23" ht="15.75" hidden="1" customHeight="1" thickBot="1" x14ac:dyDescent="0.25">
      <c r="B38" s="501"/>
      <c r="C38" s="502"/>
      <c r="D38" s="503"/>
      <c r="E38" s="503"/>
      <c r="F38" s="503"/>
      <c r="G38" s="515"/>
      <c r="H38" s="516"/>
      <c r="I38" s="516"/>
      <c r="J38" s="516"/>
      <c r="K38" s="516"/>
      <c r="L38" s="516"/>
      <c r="M38" s="516"/>
      <c r="N38" s="516"/>
      <c r="O38" s="516"/>
      <c r="P38" s="517"/>
      <c r="Q38" s="299"/>
      <c r="R38" s="299"/>
      <c r="S38" s="299"/>
      <c r="T38" s="299"/>
      <c r="U38" s="299"/>
    </row>
    <row r="39" spans="2:23" ht="27" hidden="1" thickTop="1" thickBot="1" x14ac:dyDescent="0.25">
      <c r="B39" s="142" t="s">
        <v>91</v>
      </c>
      <c r="C39" s="39" t="s">
        <v>6</v>
      </c>
      <c r="D39" s="39" t="s">
        <v>7</v>
      </c>
      <c r="E39" s="39" t="s">
        <v>4</v>
      </c>
      <c r="F39" s="40" t="s">
        <v>11</v>
      </c>
      <c r="G39" s="533" t="s">
        <v>61</v>
      </c>
      <c r="H39" s="534"/>
      <c r="I39" s="534"/>
      <c r="J39" s="534"/>
      <c r="K39" s="534"/>
      <c r="L39" s="534"/>
      <c r="M39" s="534"/>
      <c r="N39" s="535"/>
      <c r="O39" s="300" t="s">
        <v>29</v>
      </c>
      <c r="P39" s="301" t="s">
        <v>30</v>
      </c>
      <c r="Q39" s="299"/>
      <c r="R39" s="299"/>
      <c r="S39" s="299"/>
      <c r="T39" s="299"/>
      <c r="U39" s="299"/>
    </row>
    <row r="40" spans="2:23" ht="64.5" hidden="1" customHeight="1" thickBot="1" x14ac:dyDescent="0.25">
      <c r="B40" s="129" t="s">
        <v>86</v>
      </c>
      <c r="C40" s="41" t="s">
        <v>87</v>
      </c>
      <c r="D40" s="42" t="s">
        <v>88</v>
      </c>
      <c r="E40" s="43" t="s">
        <v>89</v>
      </c>
      <c r="F40" s="44" t="s">
        <v>90</v>
      </c>
      <c r="G40" s="302" t="s">
        <v>67</v>
      </c>
      <c r="H40" s="303" t="s">
        <v>68</v>
      </c>
      <c r="I40" s="303" t="s">
        <v>80</v>
      </c>
      <c r="J40" s="303" t="s">
        <v>81</v>
      </c>
      <c r="K40" s="303" t="s">
        <v>82</v>
      </c>
      <c r="L40" s="303" t="s">
        <v>79</v>
      </c>
      <c r="M40" s="303" t="s">
        <v>83</v>
      </c>
      <c r="N40" s="304" t="s">
        <v>84</v>
      </c>
      <c r="O40" s="305"/>
      <c r="P40" s="306"/>
      <c r="Q40" s="307"/>
      <c r="R40" s="307"/>
      <c r="S40" s="307"/>
      <c r="T40" s="307"/>
      <c r="U40" s="307"/>
    </row>
    <row r="41" spans="2:23" hidden="1" x14ac:dyDescent="0.2">
      <c r="B41" s="143"/>
      <c r="C41" s="27"/>
      <c r="D41" s="28" t="s">
        <v>65</v>
      </c>
      <c r="E41" s="29"/>
      <c r="F41" s="30"/>
      <c r="G41" s="308">
        <f>ROUND(IF($D41="Choose PT Salaried With Benefits:", 0,$F41*VLOOKUP($D41,'Benefit Look Up'!#REF!,2,FALSE)),0)</f>
        <v>0</v>
      </c>
      <c r="H41" s="309">
        <f>ROUND(IF($D41="Choose PT Salaried With Benefits:", 0,$F41*VLOOKUP($D41,'Benefit Look Up'!#REF!,3,FALSE)),0)</f>
        <v>0</v>
      </c>
      <c r="I41" s="309">
        <f>ROUND(IF($D41="Choose PT Salaried With Benefits:", 0,$F41*VLOOKUP($D41,'Benefit Look Up'!#REF!,4,FALSE)),0)</f>
        <v>0</v>
      </c>
      <c r="J41" s="309">
        <f>ROUND(IF($D41="Choose PT Salaried With Benefits:", 0,$E41*VLOOKUP($D41,'Benefit Look Up'!#REF!,5,FALSE)),0)</f>
        <v>0</v>
      </c>
      <c r="K41" s="309">
        <f>ROUND(IF($D41="Choose PT Salaried With Benefits:", 0,$F41*VLOOKUP($D41,'Benefit Look Up'!#REF!,6,FALSE)),0)</f>
        <v>0</v>
      </c>
      <c r="L41" s="309">
        <f>ROUND(IF($D41="Choose PT Salaried With Benefits:", 0,$F41*VLOOKUP($D41,'Benefit Look Up'!#REF!,7,FALSE)),0)</f>
        <v>0</v>
      </c>
      <c r="M41" s="309">
        <f>ROUND(IF($D41="Choose PT Salaried With Benefits:", 0,$F41*VLOOKUP($D41,'Benefit Look Up'!#REF!,8,FALSE)),0)</f>
        <v>0</v>
      </c>
      <c r="N41" s="310">
        <f>ROUND(IF($D41="Choose PT Salaried With Benefits:", 0,$E41*VLOOKUP($D41,'Benefit Look Up'!#REF!,9,FALSE)),0)</f>
        <v>0</v>
      </c>
      <c r="O41" s="311">
        <f>SUM(G41:N41)</f>
        <v>0</v>
      </c>
      <c r="P41" s="312">
        <f>SUM(F41,O41)</f>
        <v>0</v>
      </c>
      <c r="Q41" s="313"/>
    </row>
    <row r="42" spans="2:23" ht="12" hidden="1" customHeight="1" x14ac:dyDescent="0.2">
      <c r="B42" s="143"/>
      <c r="C42" s="27"/>
      <c r="D42" s="28" t="s">
        <v>65</v>
      </c>
      <c r="E42" s="31"/>
      <c r="F42" s="32"/>
      <c r="G42" s="308">
        <f>ROUND(IF($D42="Choose PT Salaried With Benefits:", 0,$F42*VLOOKUP($D42,'Benefit Look Up'!#REF!,2,FALSE)),0)</f>
        <v>0</v>
      </c>
      <c r="H42" s="309">
        <f>ROUND(IF($D42="Choose PT Salaried With Benefits:", 0,$F42*VLOOKUP($D42,'Benefit Look Up'!#REF!,3,FALSE)),0)</f>
        <v>0</v>
      </c>
      <c r="I42" s="309">
        <f>ROUND(IF($D42="Choose PT Salaried With Benefits:", 0,$F42*VLOOKUP($D42,'Benefit Look Up'!#REF!,4,FALSE)),0)</f>
        <v>0</v>
      </c>
      <c r="J42" s="309">
        <f>ROUND(IF($D42="Choose PT Salaried With Benefits:", 0,$E42*VLOOKUP($D42,'Benefit Look Up'!#REF!,5,FALSE)),0)</f>
        <v>0</v>
      </c>
      <c r="K42" s="309">
        <f>ROUND(IF($D42="Choose PT Salaried With Benefits:", 0,$F42*VLOOKUP($D42,'Benefit Look Up'!#REF!,6,FALSE)),0)</f>
        <v>0</v>
      </c>
      <c r="L42" s="309">
        <f>ROUND(IF($D42="Choose PT Salaried With Benefits:", 0,$F42*VLOOKUP($D42,'Benefit Look Up'!#REF!,7,FALSE)),0)</f>
        <v>0</v>
      </c>
      <c r="M42" s="309">
        <f>ROUND(IF($D42="Choose PT Salaried With Benefits:", 0,$F42*VLOOKUP($D42,'Benefit Look Up'!#REF!,8,FALSE)),0)</f>
        <v>0</v>
      </c>
      <c r="N42" s="310">
        <f>ROUND(IF($D42="Choose PT Salaried With Benefits:", 0,$E42*VLOOKUP($D42,'Benefit Look Up'!#REF!,9,FALSE)),0)</f>
        <v>0</v>
      </c>
      <c r="O42" s="314">
        <f>SUM(G42:N42)</f>
        <v>0</v>
      </c>
      <c r="P42" s="315">
        <f>SUM(F42,O42)</f>
        <v>0</v>
      </c>
      <c r="Q42" s="313"/>
    </row>
    <row r="43" spans="2:23" ht="13.5" hidden="1" thickBot="1" x14ac:dyDescent="0.25">
      <c r="B43" s="143"/>
      <c r="C43" s="27"/>
      <c r="D43" s="28" t="s">
        <v>65</v>
      </c>
      <c r="E43" s="31"/>
      <c r="F43" s="32"/>
      <c r="G43" s="308">
        <f>ROUND(IF($D43="Choose PT Salaried With Benefits:", 0,$F43*VLOOKUP($D43,'Benefit Look Up'!#REF!,2,FALSE)),0)</f>
        <v>0</v>
      </c>
      <c r="H43" s="309">
        <f>ROUND(IF($D43="Choose PT Salaried With Benefits:", 0,$F43*VLOOKUP($D43,'Benefit Look Up'!#REF!,3,FALSE)),0)</f>
        <v>0</v>
      </c>
      <c r="I43" s="309">
        <f>ROUND(IF($D43="Choose PT Salaried With Benefits:", 0,$F43*VLOOKUP($D43,'Benefit Look Up'!#REF!,4,FALSE)),0)</f>
        <v>0</v>
      </c>
      <c r="J43" s="309">
        <f>ROUND(IF($D43="Choose PT Salaried With Benefits:", 0,$E43*VLOOKUP($D43,'Benefit Look Up'!#REF!,5,FALSE)),0)</f>
        <v>0</v>
      </c>
      <c r="K43" s="309">
        <f>ROUND(IF($D43="Choose PT Salaried With Benefits:", 0,$F43*VLOOKUP($D43,'Benefit Look Up'!#REF!,6,FALSE)),0)</f>
        <v>0</v>
      </c>
      <c r="L43" s="309">
        <f>ROUND(IF($D43="Choose PT Salaried With Benefits:", 0,$F43*VLOOKUP($D43,'Benefit Look Up'!#REF!,7,FALSE)),0)</f>
        <v>0</v>
      </c>
      <c r="M43" s="309">
        <f>ROUND(IF($D43="Choose PT Salaried With Benefits:", 0,$F43*VLOOKUP($D43,'Benefit Look Up'!#REF!,8,FALSE)),0)</f>
        <v>0</v>
      </c>
      <c r="N43" s="310">
        <f>ROUND(IF($D43="Choose PT Salaried With Benefits:", 0,$E43*VLOOKUP($D43,'Benefit Look Up'!#REF!,9,FALSE)),0)</f>
        <v>0</v>
      </c>
      <c r="O43" s="316">
        <f>SUM(G43:N43)</f>
        <v>0</v>
      </c>
      <c r="P43" s="317">
        <f>SUM(F43,O43)</f>
        <v>0</v>
      </c>
      <c r="Q43" s="313"/>
    </row>
    <row r="44" spans="2:23" ht="13.5" hidden="1" thickBot="1" x14ac:dyDescent="0.25">
      <c r="B44" s="144"/>
      <c r="C44" s="52" t="s">
        <v>69</v>
      </c>
      <c r="D44" s="53"/>
      <c r="E44" s="54">
        <f t="shared" ref="E44:P44" si="5">SUM(E41:E43)</f>
        <v>0</v>
      </c>
      <c r="F44" s="151">
        <f t="shared" si="5"/>
        <v>0</v>
      </c>
      <c r="G44" s="318">
        <f t="shared" si="5"/>
        <v>0</v>
      </c>
      <c r="H44" s="319">
        <f t="shared" si="5"/>
        <v>0</v>
      </c>
      <c r="I44" s="319">
        <f t="shared" si="5"/>
        <v>0</v>
      </c>
      <c r="J44" s="319">
        <f t="shared" si="5"/>
        <v>0</v>
      </c>
      <c r="K44" s="319">
        <f t="shared" si="5"/>
        <v>0</v>
      </c>
      <c r="L44" s="319">
        <f t="shared" si="5"/>
        <v>0</v>
      </c>
      <c r="M44" s="319">
        <f t="shared" si="5"/>
        <v>0</v>
      </c>
      <c r="N44" s="320">
        <f t="shared" si="5"/>
        <v>0</v>
      </c>
      <c r="O44" s="321">
        <f t="shared" si="5"/>
        <v>0</v>
      </c>
      <c r="P44" s="322">
        <f t="shared" si="5"/>
        <v>0</v>
      </c>
      <c r="Q44" s="313"/>
    </row>
    <row r="45" spans="2:23" ht="14.25" hidden="1" thickTop="1" thickBot="1" x14ac:dyDescent="0.25">
      <c r="B45" s="143"/>
      <c r="C45" s="33"/>
      <c r="D45" s="33"/>
      <c r="E45" s="33"/>
      <c r="F45" s="33"/>
      <c r="G45" s="323"/>
      <c r="H45" s="313"/>
      <c r="I45" s="313"/>
      <c r="J45" s="313"/>
      <c r="K45" s="313"/>
      <c r="L45" s="313"/>
      <c r="M45" s="313"/>
      <c r="N45" s="313"/>
      <c r="O45" s="313"/>
      <c r="P45" s="324"/>
      <c r="Q45" s="313"/>
    </row>
    <row r="46" spans="2:23" ht="16.5" thickTop="1" x14ac:dyDescent="0.2">
      <c r="B46" s="492" t="s">
        <v>73</v>
      </c>
      <c r="C46" s="493"/>
      <c r="D46" s="55"/>
      <c r="E46" s="55"/>
      <c r="F46" s="55"/>
      <c r="G46" s="325"/>
      <c r="H46" s="326"/>
      <c r="I46" s="324"/>
      <c r="J46" s="313"/>
      <c r="K46" s="313"/>
      <c r="L46" s="327"/>
      <c r="M46" s="328"/>
      <c r="N46" s="328"/>
      <c r="Q46" s="313"/>
    </row>
    <row r="47" spans="2:23" ht="12.75" customHeight="1" x14ac:dyDescent="0.2">
      <c r="B47" s="494" t="s">
        <v>95</v>
      </c>
      <c r="C47" s="495"/>
      <c r="D47" s="496"/>
      <c r="E47" s="496"/>
      <c r="F47" s="496"/>
      <c r="G47" s="518" t="s">
        <v>94</v>
      </c>
      <c r="H47" s="519"/>
      <c r="I47" s="324"/>
      <c r="J47" s="313"/>
      <c r="K47" s="313"/>
      <c r="L47" s="328"/>
      <c r="M47" s="328"/>
      <c r="N47" s="328"/>
      <c r="O47" s="313"/>
      <c r="P47" s="313"/>
      <c r="Q47" s="313"/>
    </row>
    <row r="48" spans="2:23" ht="15.75" customHeight="1" thickBot="1" x14ac:dyDescent="0.25">
      <c r="B48" s="497"/>
      <c r="C48" s="495"/>
      <c r="D48" s="496"/>
      <c r="E48" s="496"/>
      <c r="F48" s="496"/>
      <c r="G48" s="520"/>
      <c r="H48" s="521"/>
      <c r="I48" s="331"/>
      <c r="L48" s="328"/>
      <c r="M48" s="328"/>
      <c r="N48" s="328"/>
      <c r="W48" s="329" t="s">
        <v>2</v>
      </c>
    </row>
    <row r="49" spans="2:18" ht="83.25" thickTop="1" thickBot="1" x14ac:dyDescent="0.25">
      <c r="B49" s="145" t="s">
        <v>92</v>
      </c>
      <c r="C49" s="42" t="s">
        <v>254</v>
      </c>
      <c r="D49" s="42" t="s">
        <v>150</v>
      </c>
      <c r="E49" s="56" t="s">
        <v>93</v>
      </c>
      <c r="F49" s="57" t="s">
        <v>151</v>
      </c>
      <c r="G49" s="152" t="s">
        <v>117</v>
      </c>
      <c r="H49" s="63" t="s">
        <v>77</v>
      </c>
      <c r="I49" s="331"/>
      <c r="L49" s="328"/>
      <c r="M49" s="328"/>
      <c r="N49" s="328"/>
      <c r="R49" s="329"/>
    </row>
    <row r="50" spans="2:18" x14ac:dyDescent="0.2">
      <c r="B50" s="162"/>
      <c r="C50" s="115"/>
      <c r="D50" s="247" t="s">
        <v>50</v>
      </c>
      <c r="E50" s="163"/>
      <c r="F50" s="164"/>
      <c r="G50" s="165">
        <f>ROUND(IF($D50="Choose Non-Hourly PT Position Type:", 0,$F50*VLOOKUP($D50,'Benefit Look Up'!$B$32:$C$41,2,FALSE)),0)</f>
        <v>0</v>
      </c>
      <c r="H50" s="166">
        <f>SUM(F50:G50)</f>
        <v>0</v>
      </c>
      <c r="I50" s="332"/>
    </row>
    <row r="51" spans="2:18" x14ac:dyDescent="0.2">
      <c r="B51" s="167"/>
      <c r="C51" s="119"/>
      <c r="D51" s="249" t="s">
        <v>50</v>
      </c>
      <c r="E51" s="168"/>
      <c r="F51" s="169"/>
      <c r="G51" s="170">
        <f>ROUND(IF($D51="Choose Non-Hourly PT Position Type:", 0,$F51*VLOOKUP($D51,'Benefit Look Up'!$B$32:$C$41,2,FALSE)),0)</f>
        <v>0</v>
      </c>
      <c r="H51" s="171">
        <f>SUM(F51:G51)</f>
        <v>0</v>
      </c>
      <c r="I51" s="332"/>
    </row>
    <row r="52" spans="2:18" x14ac:dyDescent="0.2">
      <c r="B52" s="167"/>
      <c r="C52" s="119"/>
      <c r="D52" s="249" t="s">
        <v>50</v>
      </c>
      <c r="E52" s="168"/>
      <c r="F52" s="172"/>
      <c r="G52" s="170">
        <f>ROUND(IF($D52="Choose Non-Hourly PT Position Type:", 0,$F52*VLOOKUP($D52,'Benefit Look Up'!$B$32:$C$41,2,FALSE)),0)</f>
        <v>0</v>
      </c>
      <c r="H52" s="171">
        <f>SUM(F52:G52)</f>
        <v>0</v>
      </c>
      <c r="I52" s="332"/>
    </row>
    <row r="53" spans="2:18" x14ac:dyDescent="0.2">
      <c r="B53" s="167"/>
      <c r="C53" s="119"/>
      <c r="D53" s="249" t="s">
        <v>50</v>
      </c>
      <c r="E53" s="168"/>
      <c r="F53" s="172"/>
      <c r="G53" s="170">
        <f>ROUND(IF($D53="Choose Non-Hourly PT Position Type:", 0,$F53*VLOOKUP($D53,'Benefit Look Up'!$B$32:$C$41,2,FALSE)),0)</f>
        <v>0</v>
      </c>
      <c r="H53" s="171">
        <f>SUM(F53:G53)</f>
        <v>0</v>
      </c>
      <c r="I53" s="332"/>
      <c r="L53" s="277" t="s">
        <v>2</v>
      </c>
    </row>
    <row r="54" spans="2:18" x14ac:dyDescent="0.2">
      <c r="B54" s="173"/>
      <c r="C54" s="174"/>
      <c r="D54" s="248" t="s">
        <v>50</v>
      </c>
      <c r="E54" s="175"/>
      <c r="F54" s="176"/>
      <c r="G54" s="177">
        <f>ROUND(IF($D54="Choose Non-Hourly PT Position Type:", 0,$F54*VLOOKUP($D54,'Benefit Look Up'!$B$32:$C$41,2,FALSE)),0)</f>
        <v>0</v>
      </c>
      <c r="H54" s="178">
        <f>SUM(F54:G54)</f>
        <v>0</v>
      </c>
      <c r="I54" s="332"/>
    </row>
    <row r="55" spans="2:18" ht="13.5" thickBot="1" x14ac:dyDescent="0.25">
      <c r="B55" s="146"/>
      <c r="C55" s="58" t="s">
        <v>56</v>
      </c>
      <c r="D55" s="59"/>
      <c r="E55" s="60">
        <f>SUM(E50:E54)</f>
        <v>0</v>
      </c>
      <c r="F55" s="61">
        <f>SUM(F50:F54)</f>
        <v>0</v>
      </c>
      <c r="G55" s="153">
        <f>SUM(G50:G54)</f>
        <v>0</v>
      </c>
      <c r="H55" s="62">
        <f>SUM(H50:H54)</f>
        <v>0</v>
      </c>
      <c r="I55" s="332"/>
    </row>
    <row r="56" spans="2:18" ht="14.25" thickTop="1" thickBot="1" x14ac:dyDescent="0.25">
      <c r="B56" s="334"/>
      <c r="C56" s="335"/>
      <c r="D56" s="336"/>
      <c r="E56" s="337"/>
      <c r="F56" s="338"/>
      <c r="G56" s="338"/>
      <c r="H56" s="339"/>
      <c r="I56" s="333"/>
    </row>
    <row r="57" spans="2:18" ht="16.5" thickTop="1" x14ac:dyDescent="0.2">
      <c r="B57" s="492" t="s">
        <v>75</v>
      </c>
      <c r="C57" s="493"/>
      <c r="D57" s="51"/>
      <c r="E57" s="64"/>
      <c r="F57" s="64"/>
      <c r="G57" s="340"/>
      <c r="H57" s="341"/>
      <c r="I57" s="342"/>
    </row>
    <row r="58" spans="2:18" ht="12.75" customHeight="1" x14ac:dyDescent="0.2">
      <c r="B58" s="494" t="s">
        <v>157</v>
      </c>
      <c r="C58" s="504"/>
      <c r="D58" s="504"/>
      <c r="E58" s="504"/>
      <c r="F58" s="504"/>
      <c r="G58" s="507" t="s">
        <v>94</v>
      </c>
      <c r="H58" s="508"/>
      <c r="I58" s="509"/>
    </row>
    <row r="59" spans="2:18" ht="13.5" thickBot="1" x14ac:dyDescent="0.25">
      <c r="B59" s="505"/>
      <c r="C59" s="506"/>
      <c r="D59" s="506"/>
      <c r="E59" s="506"/>
      <c r="F59" s="506"/>
      <c r="G59" s="510"/>
      <c r="H59" s="511"/>
      <c r="I59" s="512"/>
    </row>
    <row r="60" spans="2:18" ht="82.5" thickBot="1" x14ac:dyDescent="0.25">
      <c r="B60" s="145" t="s">
        <v>92</v>
      </c>
      <c r="C60" s="42" t="s">
        <v>255</v>
      </c>
      <c r="D60" s="42" t="s">
        <v>150</v>
      </c>
      <c r="E60" s="42" t="s">
        <v>96</v>
      </c>
      <c r="F60" s="65" t="s">
        <v>148</v>
      </c>
      <c r="G60" s="154" t="s">
        <v>11</v>
      </c>
      <c r="H60" s="66" t="s">
        <v>117</v>
      </c>
      <c r="I60" s="156" t="s">
        <v>55</v>
      </c>
    </row>
    <row r="61" spans="2:18" x14ac:dyDescent="0.2">
      <c r="B61" s="162"/>
      <c r="C61" s="179"/>
      <c r="D61" s="234" t="s">
        <v>53</v>
      </c>
      <c r="E61" s="115"/>
      <c r="F61" s="180"/>
      <c r="G61" s="181">
        <f>ROUND(E61*F61,0)</f>
        <v>0</v>
      </c>
      <c r="H61" s="182">
        <f>ROUND(IF($D61="Choose PT Hourly Position Type:", 0,$G61*VLOOKUP($D61,'Benefit Look Up'!$B$32:$C$41,2,FALSE)),0)</f>
        <v>0</v>
      </c>
      <c r="I61" s="183">
        <f>SUM(G61:H61)</f>
        <v>0</v>
      </c>
    </row>
    <row r="62" spans="2:18" x14ac:dyDescent="0.2">
      <c r="B62" s="167"/>
      <c r="C62" s="184"/>
      <c r="D62" s="235" t="s">
        <v>53</v>
      </c>
      <c r="E62" s="119"/>
      <c r="F62" s="185"/>
      <c r="G62" s="186">
        <f>ROUND(E62*F62,0)</f>
        <v>0</v>
      </c>
      <c r="H62" s="187">
        <f>ROUND(IF($D62="Choose PT Hourly Position Type:", 0,$G62*VLOOKUP($D62,'Benefit Look Up'!$B$32:$C$41,2,FALSE)),0)</f>
        <v>0</v>
      </c>
      <c r="I62" s="188">
        <f>SUM(G62:H62)</f>
        <v>0</v>
      </c>
    </row>
    <row r="63" spans="2:18" x14ac:dyDescent="0.2">
      <c r="B63" s="167"/>
      <c r="C63" s="184"/>
      <c r="D63" s="235" t="s">
        <v>53</v>
      </c>
      <c r="E63" s="189"/>
      <c r="F63" s="185"/>
      <c r="G63" s="186">
        <f>ROUND(E63*F63,0)</f>
        <v>0</v>
      </c>
      <c r="H63" s="187">
        <f>ROUND(IF($D63="Choose PT Hourly Position Type:", 0,$G63*VLOOKUP($D63,'Benefit Look Up'!$B$32:$C$41,2,FALSE)),0)</f>
        <v>0</v>
      </c>
      <c r="I63" s="188">
        <f>SUM(G63:H63)</f>
        <v>0</v>
      </c>
    </row>
    <row r="64" spans="2:18" x14ac:dyDescent="0.2">
      <c r="B64" s="167"/>
      <c r="C64" s="184"/>
      <c r="D64" s="235" t="s">
        <v>53</v>
      </c>
      <c r="E64" s="189"/>
      <c r="F64" s="185"/>
      <c r="G64" s="186">
        <f>ROUND(E64*F64,0)</f>
        <v>0</v>
      </c>
      <c r="H64" s="187">
        <f>ROUND(IF($D64="Choose PT Hourly Position Type:", 0,$G64*VLOOKUP($D64,'Benefit Look Up'!$B$32:$C$41,2,FALSE)),0)</f>
        <v>0</v>
      </c>
      <c r="I64" s="188">
        <f>SUM(G64:H64)</f>
        <v>0</v>
      </c>
    </row>
    <row r="65" spans="2:9" ht="13.5" thickBot="1" x14ac:dyDescent="0.25">
      <c r="B65" s="209"/>
      <c r="C65" s="123"/>
      <c r="D65" s="236" t="s">
        <v>53</v>
      </c>
      <c r="E65" s="190"/>
      <c r="F65" s="191"/>
      <c r="G65" s="192">
        <f>ROUND(E65*F65,0)</f>
        <v>0</v>
      </c>
      <c r="H65" s="193">
        <f>ROUND(IF($D65="Choose PT Hourly Position Type:", 0,$G65*VLOOKUP($D65,'Benefit Look Up'!$B$32:$C$41,2,FALSE)),0)</f>
        <v>0</v>
      </c>
      <c r="I65" s="194">
        <f>SUM(G65:H65)</f>
        <v>0</v>
      </c>
    </row>
    <row r="66" spans="2:9" ht="13.5" thickBot="1" x14ac:dyDescent="0.25">
      <c r="B66" s="147"/>
      <c r="C66" s="68" t="s">
        <v>57</v>
      </c>
      <c r="D66" s="69"/>
      <c r="E66" s="70"/>
      <c r="F66" s="71"/>
      <c r="G66" s="155">
        <f>SUM(G61:G65)</f>
        <v>0</v>
      </c>
      <c r="H66" s="67">
        <f>SUM(H61:H65)</f>
        <v>0</v>
      </c>
      <c r="I66" s="157">
        <f>SUM(I61:I65)</f>
        <v>0</v>
      </c>
    </row>
    <row r="67" spans="2:9" ht="14.25" thickTop="1" thickBot="1" x14ac:dyDescent="0.25">
      <c r="B67" s="343"/>
      <c r="C67" s="329"/>
      <c r="G67" s="339"/>
      <c r="H67" s="339"/>
      <c r="I67" s="344"/>
    </row>
    <row r="68" spans="2:9" ht="19.5" thickTop="1" thickBot="1" x14ac:dyDescent="0.25">
      <c r="B68" s="490" t="s">
        <v>76</v>
      </c>
      <c r="C68" s="491"/>
      <c r="D68" s="72"/>
      <c r="E68" s="73"/>
      <c r="F68" s="73"/>
      <c r="G68" s="74"/>
      <c r="H68" s="74"/>
      <c r="I68" s="158"/>
    </row>
    <row r="69" spans="2:9" ht="14.25" thickTop="1" thickBot="1" x14ac:dyDescent="0.25">
      <c r="B69" s="148"/>
      <c r="C69" s="75"/>
      <c r="D69" s="76"/>
      <c r="E69" s="77" t="s">
        <v>4</v>
      </c>
      <c r="F69" s="78"/>
      <c r="G69" s="79" t="s">
        <v>11</v>
      </c>
      <c r="H69" s="80" t="s">
        <v>74</v>
      </c>
      <c r="I69" s="159" t="s">
        <v>78</v>
      </c>
    </row>
    <row r="70" spans="2:9" ht="13.5" thickBot="1" x14ac:dyDescent="0.25">
      <c r="B70" s="487" t="s">
        <v>54</v>
      </c>
      <c r="C70" s="488"/>
      <c r="D70" s="489"/>
      <c r="E70" s="81">
        <f>SUM(E44,E55)</f>
        <v>0</v>
      </c>
      <c r="F70" s="82"/>
      <c r="G70" s="83">
        <f>SUM(F44,F55,G66)</f>
        <v>0</v>
      </c>
      <c r="H70" s="84">
        <f>SUM(O44,G55,H66)</f>
        <v>0</v>
      </c>
      <c r="I70" s="160">
        <f>SUM(G70:H70)</f>
        <v>0</v>
      </c>
    </row>
    <row r="71" spans="2:9" ht="14.25" thickTop="1" thickBot="1" x14ac:dyDescent="0.25">
      <c r="B71" s="149" t="s">
        <v>97</v>
      </c>
      <c r="C71" s="150"/>
      <c r="D71" s="150"/>
      <c r="E71" s="150"/>
      <c r="F71" s="150"/>
      <c r="G71" s="150"/>
      <c r="H71" s="150"/>
      <c r="I71" s="161">
        <f>SUM($P$44,$H$55,$I$66)</f>
        <v>0</v>
      </c>
    </row>
    <row r="72" spans="2:9" ht="13.5" thickTop="1" x14ac:dyDescent="0.2"/>
  </sheetData>
  <sheetProtection algorithmName="SHA-512" hashValue="78jdzVNKNaI/vIx/ftsuI5qwnjeK9kVotz45UTcbuh+wB9/qGTDqzNjBk0NmclTaPUzIt71ZaiySiPQ+pA1igg==" saltValue="AU85a5V+MfcyzPOnTgFmHg==" spinCount="100000" sheet="1" objects="1" scenarios="1" selectLockedCells="1"/>
  <mergeCells count="26">
    <mergeCell ref="G58:I59"/>
    <mergeCell ref="G37:P38"/>
    <mergeCell ref="G47:H48"/>
    <mergeCell ref="B1:P1"/>
    <mergeCell ref="B2:P2"/>
    <mergeCell ref="G9:P9"/>
    <mergeCell ref="G10:N10"/>
    <mergeCell ref="G39:N39"/>
    <mergeCell ref="B3:C3"/>
    <mergeCell ref="B4:C4"/>
    <mergeCell ref="B5:C5"/>
    <mergeCell ref="B6:C6"/>
    <mergeCell ref="E3:H3"/>
    <mergeCell ref="E4:H4"/>
    <mergeCell ref="E5:H5"/>
    <mergeCell ref="E6:H6"/>
    <mergeCell ref="B8:F8"/>
    <mergeCell ref="B34:F34"/>
    <mergeCell ref="B70:D70"/>
    <mergeCell ref="B68:C68"/>
    <mergeCell ref="B57:C57"/>
    <mergeCell ref="B47:F48"/>
    <mergeCell ref="B9:F9"/>
    <mergeCell ref="B37:F38"/>
    <mergeCell ref="B58:F59"/>
    <mergeCell ref="B46:C46"/>
  </mergeCells>
  <phoneticPr fontId="0" type="noConversion"/>
  <pageMargins left="0.25" right="0.25" top="0.75" bottom="0.75" header="0.25" footer="0.5"/>
  <pageSetup scale="61" fitToHeight="3" orientation="landscape" cellComments="asDisplayed" horizontalDpi="300" verticalDpi="300" r:id="rId1"/>
  <headerFooter alignWithMargins="0">
    <oddHeader xml:space="preserve">&amp;CJames Madison University
Budget Development Process
</oddHeader>
    <oddFooter>&amp;L&amp;8Auxinit - Personal Services&amp;C&amp;8&amp;D &amp;T&amp;R&amp;8Page &amp;P of &amp;N</oddFooter>
  </headerFooter>
  <rowBreaks count="1" manualBreakCount="1">
    <brk id="33" min="1"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'Positn Type Data Validation'!$G$1:$G$2</xm:f>
          </x14:formula1>
          <xm:sqref>D41:D43</xm:sqref>
        </x14:dataValidation>
        <x14:dataValidation type="list" allowBlank="1" showInputMessage="1" showErrorMessage="1" xr:uid="{00000000-0002-0000-0300-000003000000}">
          <x14:formula1>
            <xm:f>'Positn Type Data Validation'!$C$1:$C$6</xm:f>
          </x14:formula1>
          <xm:sqref>D50:D54</xm:sqref>
        </x14:dataValidation>
        <x14:dataValidation type="list" allowBlank="1" showInputMessage="1" showErrorMessage="1" xr:uid="{00000000-0002-0000-0300-000001000000}">
          <x14:formula1>
            <xm:f>'Positn Type Data Validation'!$E$1:$E$3</xm:f>
          </x14:formula1>
          <xm:sqref>D61:D65</xm:sqref>
        </x14:dataValidation>
        <x14:dataValidation type="list" allowBlank="1" showInputMessage="1" showErrorMessage="1" xr:uid="{00000000-0002-0000-0300-000004000000}">
          <x14:formula1>
            <xm:f>'Positn Type Data Validation'!$I$1:$I$2</xm:f>
          </x14:formula1>
          <xm:sqref>E12:E30</xm:sqref>
        </x14:dataValidation>
        <x14:dataValidation type="list" allowBlank="1" showInputMessage="1" showErrorMessage="1" xr:uid="{308208FE-5E86-4D93-A985-109C73902DA4}">
          <x14:formula1>
            <xm:f>'Positn Type Data Validation'!$A$1:$A$8</xm:f>
          </x14:formula1>
          <xm:sqref>D12:D30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59999389629810485"/>
  </sheetPr>
  <dimension ref="B1:E47"/>
  <sheetViews>
    <sheetView zoomScaleNormal="100" zoomScaleSheetLayoutView="63" workbookViewId="0">
      <selection activeCell="D13" sqref="D13"/>
    </sheetView>
  </sheetViews>
  <sheetFormatPr defaultColWidth="8.7109375" defaultRowHeight="18" customHeight="1" x14ac:dyDescent="0.2"/>
  <cols>
    <col min="1" max="1" width="8.7109375" style="345"/>
    <col min="2" max="2" width="17.28515625" style="345" bestFit="1" customWidth="1"/>
    <col min="3" max="3" width="68.7109375" style="345" customWidth="1"/>
    <col min="4" max="4" width="21.28515625" style="345" customWidth="1"/>
    <col min="5" max="5" width="15.7109375" style="346" customWidth="1"/>
    <col min="6" max="16384" width="8.7109375" style="345"/>
  </cols>
  <sheetData>
    <row r="1" spans="2:5" ht="18.75" customHeight="1" thickBot="1" x14ac:dyDescent="0.25">
      <c r="B1" s="439" t="str">
        <f>'(1) Summary'!B1</f>
        <v>Auxiliary Enterprise Initiative Request Form FY27</v>
      </c>
      <c r="C1" s="549"/>
      <c r="D1" s="549"/>
      <c r="E1" s="550"/>
    </row>
    <row r="2" spans="2:5" ht="18" customHeight="1" thickBot="1" x14ac:dyDescent="0.25">
      <c r="B2" s="524" t="s">
        <v>108</v>
      </c>
      <c r="C2" s="525"/>
      <c r="D2" s="525"/>
      <c r="E2" s="526"/>
    </row>
    <row r="3" spans="2:5" ht="18" customHeight="1" x14ac:dyDescent="0.2">
      <c r="B3" s="555" t="s">
        <v>16</v>
      </c>
      <c r="C3" s="556"/>
      <c r="D3" s="257"/>
      <c r="E3" s="258"/>
    </row>
    <row r="4" spans="2:5" ht="18" customHeight="1" x14ac:dyDescent="0.2">
      <c r="B4" s="109" t="s">
        <v>0</v>
      </c>
      <c r="C4" s="14"/>
      <c r="D4" s="551">
        <f>'(1) Summary'!D4</f>
        <v>0</v>
      </c>
      <c r="E4" s="552"/>
    </row>
    <row r="5" spans="2:5" ht="18" customHeight="1" x14ac:dyDescent="0.2">
      <c r="B5" s="557" t="s">
        <v>1</v>
      </c>
      <c r="C5" s="558"/>
      <c r="D5" s="551">
        <f>'(1) Summary'!D5</f>
        <v>0</v>
      </c>
      <c r="E5" s="552"/>
    </row>
    <row r="6" spans="2:5" ht="18" customHeight="1" thickBot="1" x14ac:dyDescent="0.25">
      <c r="B6" s="559" t="s">
        <v>13</v>
      </c>
      <c r="C6" s="560"/>
      <c r="D6" s="553">
        <f>'(1) Summary'!D6</f>
        <v>0</v>
      </c>
      <c r="E6" s="554"/>
    </row>
    <row r="7" spans="2:5" ht="18" customHeight="1" thickBot="1" x14ac:dyDescent="0.25"/>
    <row r="8" spans="2:5" ht="18" customHeight="1" thickBot="1" x14ac:dyDescent="0.25">
      <c r="B8" s="524" t="s">
        <v>176</v>
      </c>
      <c r="C8" s="525"/>
      <c r="D8" s="525"/>
      <c r="E8" s="526"/>
    </row>
    <row r="9" spans="2:5" ht="18" customHeight="1" thickBot="1" x14ac:dyDescent="0.25">
      <c r="B9" s="15" t="s">
        <v>158</v>
      </c>
      <c r="C9" s="16"/>
      <c r="D9" s="17"/>
      <c r="E9" s="18"/>
    </row>
    <row r="10" spans="2:5" ht="18" customHeight="1" x14ac:dyDescent="0.25">
      <c r="B10" s="19" t="s">
        <v>86</v>
      </c>
      <c r="C10" s="19" t="s">
        <v>110</v>
      </c>
      <c r="D10" s="19" t="s">
        <v>111</v>
      </c>
      <c r="E10" s="20" t="s">
        <v>89</v>
      </c>
    </row>
    <row r="11" spans="2:5" ht="18" customHeight="1" thickBot="1" x14ac:dyDescent="0.25">
      <c r="B11" s="21" t="s">
        <v>9</v>
      </c>
      <c r="C11" s="21" t="s">
        <v>113</v>
      </c>
      <c r="D11" s="21" t="s">
        <v>7</v>
      </c>
      <c r="E11" s="22" t="s">
        <v>12</v>
      </c>
    </row>
    <row r="12" spans="2:5" ht="18" customHeight="1" thickBot="1" x14ac:dyDescent="0.25">
      <c r="B12" s="351">
        <f>+'(3) Personal Services'!B12</f>
        <v>0</v>
      </c>
      <c r="C12" s="352" t="s">
        <v>194</v>
      </c>
      <c r="D12" s="353">
        <v>120010</v>
      </c>
      <c r="E12" s="354">
        <f>COUNT('(3) Personal Services'!B12:B30)*5000</f>
        <v>0</v>
      </c>
    </row>
    <row r="13" spans="2:5" ht="18" customHeight="1" x14ac:dyDescent="0.2">
      <c r="B13" s="350"/>
      <c r="C13" s="349"/>
      <c r="D13" s="228"/>
      <c r="E13" s="348"/>
    </row>
    <row r="14" spans="2:5" ht="18" customHeight="1" x14ac:dyDescent="0.2">
      <c r="B14" s="230"/>
      <c r="C14" s="230"/>
      <c r="D14" s="230"/>
      <c r="E14" s="231"/>
    </row>
    <row r="15" spans="2:5" ht="18" customHeight="1" x14ac:dyDescent="0.2">
      <c r="B15" s="230"/>
      <c r="C15" s="230"/>
      <c r="D15" s="230"/>
      <c r="E15" s="231"/>
    </row>
    <row r="16" spans="2:5" ht="18" customHeight="1" x14ac:dyDescent="0.2">
      <c r="B16" s="230"/>
      <c r="C16" s="230"/>
      <c r="D16" s="230"/>
      <c r="E16" s="231"/>
    </row>
    <row r="17" spans="2:5" ht="18" customHeight="1" x14ac:dyDescent="0.2">
      <c r="B17" s="230"/>
      <c r="C17" s="230"/>
      <c r="D17" s="230"/>
      <c r="E17" s="231"/>
    </row>
    <row r="18" spans="2:5" ht="18" customHeight="1" x14ac:dyDescent="0.2">
      <c r="B18" s="230"/>
      <c r="C18" s="230"/>
      <c r="D18" s="230"/>
      <c r="E18" s="231"/>
    </row>
    <row r="19" spans="2:5" ht="18" customHeight="1" x14ac:dyDescent="0.2">
      <c r="B19" s="230"/>
      <c r="C19" s="230"/>
      <c r="D19" s="230"/>
      <c r="E19" s="231"/>
    </row>
    <row r="20" spans="2:5" ht="18" customHeight="1" x14ac:dyDescent="0.2">
      <c r="B20" s="230"/>
      <c r="C20" s="230"/>
      <c r="D20" s="230"/>
      <c r="E20" s="231"/>
    </row>
    <row r="21" spans="2:5" ht="18" customHeight="1" x14ac:dyDescent="0.2">
      <c r="B21" s="230"/>
      <c r="C21" s="230"/>
      <c r="D21" s="230"/>
      <c r="E21" s="231"/>
    </row>
    <row r="22" spans="2:5" ht="18" customHeight="1" x14ac:dyDescent="0.2">
      <c r="B22" s="230"/>
      <c r="C22" s="230"/>
      <c r="D22" s="230"/>
      <c r="E22" s="231"/>
    </row>
    <row r="23" spans="2:5" ht="18" customHeight="1" x14ac:dyDescent="0.2">
      <c r="B23" s="230"/>
      <c r="C23" s="230"/>
      <c r="D23" s="230"/>
      <c r="E23" s="231"/>
    </row>
    <row r="24" spans="2:5" ht="18" customHeight="1" x14ac:dyDescent="0.2">
      <c r="B24" s="230"/>
      <c r="C24" s="230"/>
      <c r="D24" s="230"/>
      <c r="E24" s="231"/>
    </row>
    <row r="25" spans="2:5" ht="18" customHeight="1" x14ac:dyDescent="0.2">
      <c r="B25" s="230"/>
      <c r="C25" s="230"/>
      <c r="D25" s="230"/>
      <c r="E25" s="231"/>
    </row>
    <row r="26" spans="2:5" ht="18" customHeight="1" x14ac:dyDescent="0.2">
      <c r="B26" s="230"/>
      <c r="C26" s="230"/>
      <c r="D26" s="230"/>
      <c r="E26" s="231"/>
    </row>
    <row r="27" spans="2:5" ht="18" customHeight="1" x14ac:dyDescent="0.2">
      <c r="B27" s="230"/>
      <c r="C27" s="230"/>
      <c r="D27" s="230"/>
      <c r="E27" s="231"/>
    </row>
    <row r="28" spans="2:5" ht="18" customHeight="1" x14ac:dyDescent="0.2">
      <c r="B28" s="230"/>
      <c r="C28" s="230"/>
      <c r="D28" s="230"/>
      <c r="E28" s="231"/>
    </row>
    <row r="29" spans="2:5" ht="18" customHeight="1" x14ac:dyDescent="0.2">
      <c r="B29" s="230"/>
      <c r="C29" s="230"/>
      <c r="D29" s="230"/>
      <c r="E29" s="231"/>
    </row>
    <row r="30" spans="2:5" ht="18" customHeight="1" x14ac:dyDescent="0.2">
      <c r="B30" s="230"/>
      <c r="C30" s="230"/>
      <c r="D30" s="230"/>
      <c r="E30" s="231"/>
    </row>
    <row r="31" spans="2:5" ht="18" customHeight="1" x14ac:dyDescent="0.2">
      <c r="B31" s="230"/>
      <c r="C31" s="230"/>
      <c r="D31" s="230"/>
      <c r="E31" s="231"/>
    </row>
    <row r="32" spans="2:5" ht="18" customHeight="1" x14ac:dyDescent="0.2">
      <c r="B32" s="230"/>
      <c r="C32" s="230"/>
      <c r="D32" s="230"/>
      <c r="E32" s="231"/>
    </row>
    <row r="33" spans="2:5" ht="18" customHeight="1" x14ac:dyDescent="0.2">
      <c r="B33" s="230"/>
      <c r="C33" s="230"/>
      <c r="D33" s="230"/>
      <c r="E33" s="231"/>
    </row>
    <row r="34" spans="2:5" ht="18" customHeight="1" x14ac:dyDescent="0.2">
      <c r="B34" s="230"/>
      <c r="C34" s="230"/>
      <c r="D34" s="230"/>
      <c r="E34" s="231"/>
    </row>
    <row r="35" spans="2:5" ht="18" customHeight="1" thickBot="1" x14ac:dyDescent="0.25">
      <c r="B35" s="232"/>
      <c r="C35" s="232"/>
      <c r="D35" s="232"/>
      <c r="E35" s="233"/>
    </row>
    <row r="36" spans="2:5" ht="18" customHeight="1" thickBot="1" x14ac:dyDescent="0.3">
      <c r="B36" s="23" t="s">
        <v>114</v>
      </c>
      <c r="C36" s="24"/>
      <c r="D36" s="25"/>
      <c r="E36" s="91">
        <f>SUM(E12:E35)</f>
        <v>0</v>
      </c>
    </row>
    <row r="37" spans="2:5" ht="18" customHeight="1" thickBot="1" x14ac:dyDescent="0.25">
      <c r="B37" s="85"/>
      <c r="C37" s="85"/>
      <c r="D37" s="85"/>
      <c r="E37" s="86"/>
    </row>
    <row r="38" spans="2:5" ht="18" customHeight="1" thickBot="1" x14ac:dyDescent="0.25">
      <c r="B38" s="524" t="s">
        <v>177</v>
      </c>
      <c r="C38" s="525"/>
      <c r="D38" s="525"/>
      <c r="E38" s="526"/>
    </row>
    <row r="39" spans="2:5" ht="18" customHeight="1" thickBot="1" x14ac:dyDescent="0.25">
      <c r="B39" s="15" t="s">
        <v>158</v>
      </c>
      <c r="C39" s="16"/>
      <c r="D39" s="17"/>
      <c r="E39" s="18"/>
    </row>
    <row r="40" spans="2:5" ht="18" customHeight="1" x14ac:dyDescent="0.25">
      <c r="B40" s="19" t="s">
        <v>86</v>
      </c>
      <c r="C40" s="19" t="s">
        <v>110</v>
      </c>
      <c r="D40" s="19" t="s">
        <v>111</v>
      </c>
      <c r="E40" s="20" t="s">
        <v>89</v>
      </c>
    </row>
    <row r="41" spans="2:5" ht="18" customHeight="1" thickBot="1" x14ac:dyDescent="0.25">
      <c r="B41" s="21" t="s">
        <v>9</v>
      </c>
      <c r="C41" s="21" t="s">
        <v>109</v>
      </c>
      <c r="D41" s="21" t="s">
        <v>7</v>
      </c>
      <c r="E41" s="22" t="s">
        <v>12</v>
      </c>
    </row>
    <row r="42" spans="2:5" ht="18" customHeight="1" x14ac:dyDescent="0.2">
      <c r="B42" s="228"/>
      <c r="C42" s="228"/>
      <c r="D42" s="228"/>
      <c r="E42" s="229"/>
    </row>
    <row r="43" spans="2:5" ht="18" customHeight="1" x14ac:dyDescent="0.2">
      <c r="B43" s="230"/>
      <c r="C43" s="230"/>
      <c r="D43" s="230"/>
      <c r="E43" s="231"/>
    </row>
    <row r="44" spans="2:5" ht="18" customHeight="1" x14ac:dyDescent="0.2">
      <c r="B44" s="230"/>
      <c r="C44" s="230"/>
      <c r="D44" s="230"/>
      <c r="E44" s="231"/>
    </row>
    <row r="45" spans="2:5" ht="18" customHeight="1" x14ac:dyDescent="0.2">
      <c r="B45" s="230"/>
      <c r="C45" s="230"/>
      <c r="D45" s="230"/>
      <c r="E45" s="231"/>
    </row>
    <row r="46" spans="2:5" ht="18" customHeight="1" thickBot="1" x14ac:dyDescent="0.25">
      <c r="B46" s="232"/>
      <c r="C46" s="232"/>
      <c r="D46" s="232"/>
      <c r="E46" s="233"/>
    </row>
    <row r="47" spans="2:5" ht="18" customHeight="1" thickBot="1" x14ac:dyDescent="0.3">
      <c r="B47" s="23" t="s">
        <v>112</v>
      </c>
      <c r="C47" s="25"/>
      <c r="D47" s="25"/>
      <c r="E47" s="91">
        <f>SUM(E42:E46)</f>
        <v>0</v>
      </c>
    </row>
  </sheetData>
  <sheetProtection algorithmName="SHA-512" hashValue="B+Kwt7lc4pjY9h+ntE6BMYZ19hermdgl4RfCJLTeVREbBQaOR0ayQS5kkvse+g6IvugOgemJxLg25UiG+xeS0g==" saltValue="n0SwQ6H0lErrdfCy8Hcqu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&amp;L&amp;8Auxinit - Nonpersonal Services
&amp;C&amp;8&amp;D &amp;T&amp;R&amp;8Page &amp;P of &amp;N Pages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12"/>
  <sheetViews>
    <sheetView workbookViewId="0">
      <selection activeCell="A7" sqref="A7"/>
    </sheetView>
  </sheetViews>
  <sheetFormatPr defaultRowHeight="12.75" x14ac:dyDescent="0.2"/>
  <cols>
    <col min="1" max="1" width="63.28515625" customWidth="1"/>
    <col min="2" max="2" width="22.28515625" customWidth="1"/>
  </cols>
  <sheetData>
    <row r="1" spans="1:1" x14ac:dyDescent="0.2">
      <c r="A1" s="1" t="s">
        <v>99</v>
      </c>
    </row>
    <row r="2" spans="1:1" x14ac:dyDescent="0.2">
      <c r="A2" s="1" t="s">
        <v>184</v>
      </c>
    </row>
    <row r="3" spans="1:1" x14ac:dyDescent="0.2">
      <c r="A3" s="1" t="s">
        <v>185</v>
      </c>
    </row>
    <row r="4" spans="1:1" x14ac:dyDescent="0.2">
      <c r="A4" s="1" t="s">
        <v>186</v>
      </c>
    </row>
    <row r="5" spans="1:1" x14ac:dyDescent="0.2">
      <c r="A5" s="1" t="s">
        <v>187</v>
      </c>
    </row>
    <row r="6" spans="1:1" x14ac:dyDescent="0.2">
      <c r="A6" s="1" t="s">
        <v>256</v>
      </c>
    </row>
    <row r="7" spans="1:1" x14ac:dyDescent="0.2">
      <c r="A7" s="1" t="s">
        <v>188</v>
      </c>
    </row>
    <row r="8" spans="1:1" x14ac:dyDescent="0.2">
      <c r="A8" s="1" t="s">
        <v>189</v>
      </c>
    </row>
    <row r="9" spans="1:1" x14ac:dyDescent="0.2">
      <c r="A9" s="1" t="s">
        <v>190</v>
      </c>
    </row>
    <row r="10" spans="1:1" x14ac:dyDescent="0.2">
      <c r="A10" s="1" t="s">
        <v>191</v>
      </c>
    </row>
    <row r="11" spans="1:1" x14ac:dyDescent="0.2">
      <c r="A11" s="1" t="s">
        <v>192</v>
      </c>
    </row>
    <row r="12" spans="1:1" x14ac:dyDescent="0.2">
      <c r="A12" s="1" t="s">
        <v>193</v>
      </c>
    </row>
  </sheetData>
  <sheetProtection algorithmName="SHA-512" hashValue="MTImpAfNFVGRKTg8DWco/j4ACIDrAhfhISQ7xadFgwlUcQzDEqJrkdU9AKd7BmWWJM3XcP2LVyD+vtdtdUI/2w==" saltValue="C0PMnEg/rm+4z3bItTm+n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14"/>
  <sheetViews>
    <sheetView workbookViewId="0">
      <selection activeCell="I4" sqref="I4"/>
    </sheetView>
  </sheetViews>
  <sheetFormatPr defaultColWidth="9.28515625" defaultRowHeight="12.75" x14ac:dyDescent="0.2"/>
  <cols>
    <col min="1" max="1" width="33.28515625" customWidth="1"/>
    <col min="2" max="2" width="3.5703125" customWidth="1"/>
    <col min="3" max="3" width="37.42578125" customWidth="1"/>
    <col min="4" max="4" width="2.28515625" customWidth="1"/>
    <col min="5" max="5" width="33.7109375" customWidth="1"/>
    <col min="6" max="6" width="1.7109375" customWidth="1"/>
    <col min="7" max="7" width="30.28515625" customWidth="1"/>
    <col min="8" max="8" width="1.42578125" customWidth="1"/>
    <col min="9" max="9" width="7.28515625" customWidth="1"/>
  </cols>
  <sheetData>
    <row r="1" spans="1:9" x14ac:dyDescent="0.2">
      <c r="A1" s="1" t="s">
        <v>47</v>
      </c>
      <c r="C1" s="1" t="s">
        <v>50</v>
      </c>
      <c r="E1" s="1" t="s">
        <v>53</v>
      </c>
      <c r="G1" s="1" t="s">
        <v>65</v>
      </c>
      <c r="I1" s="250">
        <v>0</v>
      </c>
    </row>
    <row r="2" spans="1:9" x14ac:dyDescent="0.2">
      <c r="A2" s="1" t="s">
        <v>18</v>
      </c>
      <c r="C2" s="1" t="s">
        <v>45</v>
      </c>
      <c r="E2" s="1" t="s">
        <v>21</v>
      </c>
      <c r="G2" s="1" t="s">
        <v>59</v>
      </c>
      <c r="I2" s="250">
        <v>1</v>
      </c>
    </row>
    <row r="3" spans="1:9" x14ac:dyDescent="0.2">
      <c r="A3" s="1" t="s">
        <v>17</v>
      </c>
      <c r="C3" s="1" t="s">
        <v>52</v>
      </c>
      <c r="E3" s="1" t="s">
        <v>46</v>
      </c>
      <c r="I3">
        <v>-1</v>
      </c>
    </row>
    <row r="4" spans="1:9" x14ac:dyDescent="0.2">
      <c r="A4" s="1" t="s">
        <v>19</v>
      </c>
      <c r="C4" t="s">
        <v>24</v>
      </c>
      <c r="I4" s="1"/>
    </row>
    <row r="5" spans="1:9" x14ac:dyDescent="0.2">
      <c r="A5" s="1" t="s">
        <v>20</v>
      </c>
      <c r="C5" s="1" t="s">
        <v>51</v>
      </c>
      <c r="I5" s="1"/>
    </row>
    <row r="6" spans="1:9" x14ac:dyDescent="0.2">
      <c r="A6" s="1" t="s">
        <v>62</v>
      </c>
      <c r="C6" s="1" t="s">
        <v>64</v>
      </c>
    </row>
    <row r="7" spans="1:9" x14ac:dyDescent="0.2">
      <c r="A7" s="1" t="s">
        <v>63</v>
      </c>
      <c r="G7" s="1"/>
    </row>
    <row r="8" spans="1:9" x14ac:dyDescent="0.2">
      <c r="A8" s="1" t="s">
        <v>60</v>
      </c>
      <c r="C8" s="1"/>
    </row>
    <row r="9" spans="1:9" x14ac:dyDescent="0.2">
      <c r="C9" s="1"/>
    </row>
    <row r="10" spans="1:9" x14ac:dyDescent="0.2">
      <c r="A10" s="1"/>
      <c r="C10" s="1"/>
      <c r="G10" s="1"/>
    </row>
    <row r="11" spans="1:9" x14ac:dyDescent="0.2">
      <c r="A11" s="1"/>
      <c r="C11" s="1"/>
    </row>
    <row r="12" spans="1:9" x14ac:dyDescent="0.2">
      <c r="A12" s="1"/>
      <c r="C12" s="1"/>
    </row>
    <row r="13" spans="1:9" x14ac:dyDescent="0.2">
      <c r="A13" s="1"/>
      <c r="C13" s="1"/>
    </row>
    <row r="14" spans="1:9" x14ac:dyDescent="0.2">
      <c r="C14" s="1"/>
    </row>
  </sheetData>
  <sheetProtection algorithmName="SHA-512" hashValue="XoumJ+4NvDVa75FrBjC2EKo3VhD53YdUmeGG0Ts3yWWRdnneZjfL1kGav0rixXRVm+xlFsTXUKDm7pZ0GnOfiQ==" saltValue="kjlV93kyBBrsw1FUDtdHHQ==" spinCount="100000"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42"/>
  <sheetViews>
    <sheetView zoomScaleNormal="100" workbookViewId="0">
      <selection activeCell="C7" sqref="C7"/>
    </sheetView>
  </sheetViews>
  <sheetFormatPr defaultColWidth="9.28515625" defaultRowHeight="12.75" x14ac:dyDescent="0.2"/>
  <cols>
    <col min="1" max="1" width="13.7109375" customWidth="1"/>
    <col min="2" max="2" width="33.42578125" customWidth="1"/>
    <col min="4" max="4" width="13.28515625" customWidth="1"/>
    <col min="5" max="5" width="10.7109375" customWidth="1"/>
    <col min="6" max="6" width="11.42578125" customWidth="1"/>
    <col min="10" max="10" width="14.140625" bestFit="1" customWidth="1"/>
  </cols>
  <sheetData>
    <row r="1" spans="1:10" ht="13.5" thickBot="1" x14ac:dyDescent="0.25"/>
    <row r="2" spans="1:10" ht="14.25" thickTop="1" thickBot="1" x14ac:dyDescent="0.25">
      <c r="A2" s="562" t="s">
        <v>36</v>
      </c>
      <c r="B2" s="563"/>
      <c r="C2" s="563"/>
      <c r="D2" s="563"/>
      <c r="E2" s="563"/>
      <c r="F2" s="563"/>
      <c r="G2" s="563"/>
      <c r="H2" s="563"/>
      <c r="I2" s="563"/>
      <c r="J2" s="564"/>
    </row>
    <row r="3" spans="1:10" ht="14.25" customHeight="1" thickTop="1" x14ac:dyDescent="0.2"/>
    <row r="4" spans="1:10" ht="14.25" customHeight="1" x14ac:dyDescent="0.2"/>
    <row r="5" spans="1:10" ht="14.25" customHeight="1" x14ac:dyDescent="0.2">
      <c r="A5" s="565" t="s">
        <v>251</v>
      </c>
      <c r="B5" s="566"/>
      <c r="C5" s="567"/>
    </row>
    <row r="6" spans="1:10" ht="14.25" customHeight="1" x14ac:dyDescent="0.2">
      <c r="A6" s="251">
        <v>1111</v>
      </c>
      <c r="B6" s="252" t="s">
        <v>252</v>
      </c>
      <c r="C6" s="273">
        <v>0.1502</v>
      </c>
    </row>
    <row r="7" spans="1:10" ht="14.25" customHeight="1" x14ac:dyDescent="0.2">
      <c r="A7" s="251">
        <v>1111</v>
      </c>
      <c r="B7" s="252" t="s">
        <v>38</v>
      </c>
      <c r="C7" s="274">
        <v>0.246</v>
      </c>
    </row>
    <row r="8" spans="1:10" ht="14.25" customHeight="1" x14ac:dyDescent="0.2">
      <c r="A8" s="251">
        <v>1112</v>
      </c>
      <c r="B8" s="252" t="s">
        <v>8</v>
      </c>
      <c r="C8" s="273">
        <v>7.6499999999999999E-2</v>
      </c>
    </row>
    <row r="9" spans="1:10" ht="14.25" customHeight="1" x14ac:dyDescent="0.2">
      <c r="A9" s="251">
        <v>1114</v>
      </c>
      <c r="B9" s="252" t="s">
        <v>26</v>
      </c>
      <c r="C9" s="273">
        <v>1.18E-2</v>
      </c>
    </row>
    <row r="10" spans="1:10" ht="14.25" customHeight="1" x14ac:dyDescent="0.2">
      <c r="A10" s="251">
        <v>1115</v>
      </c>
      <c r="B10" s="252" t="s">
        <v>39</v>
      </c>
      <c r="C10" s="253">
        <v>17775</v>
      </c>
    </row>
    <row r="11" spans="1:10" ht="14.25" customHeight="1" x14ac:dyDescent="0.2">
      <c r="A11" s="251">
        <v>1116</v>
      </c>
      <c r="B11" s="252" t="s">
        <v>40</v>
      </c>
      <c r="C11" s="273">
        <v>1.12E-2</v>
      </c>
    </row>
    <row r="12" spans="1:10" ht="14.25" customHeight="1" x14ac:dyDescent="0.2">
      <c r="A12" s="251">
        <v>1117</v>
      </c>
      <c r="B12" s="252" t="s">
        <v>41</v>
      </c>
      <c r="C12" s="273">
        <v>5.0000000000000001E-3</v>
      </c>
      <c r="E12" s="561" t="s">
        <v>245</v>
      </c>
      <c r="F12" s="561"/>
      <c r="G12" s="561"/>
      <c r="H12" s="389">
        <f>$C$6+$C$8+$C$9+$C$11+$C$12</f>
        <v>0.25469999999999998</v>
      </c>
    </row>
    <row r="13" spans="1:10" ht="14.25" customHeight="1" x14ac:dyDescent="0.2">
      <c r="A13" s="251">
        <v>1117</v>
      </c>
      <c r="B13" s="252" t="s">
        <v>42</v>
      </c>
      <c r="C13" s="273">
        <v>5.0000000000000001E-3</v>
      </c>
      <c r="E13" s="561" t="s">
        <v>246</v>
      </c>
      <c r="F13" s="496"/>
      <c r="G13" s="496"/>
      <c r="H13" s="389">
        <f>$C$8+$C$9+$C$11+$C$14</f>
        <v>0.20350000000000001</v>
      </c>
    </row>
    <row r="14" spans="1:10" ht="14.25" customHeight="1" x14ac:dyDescent="0.2">
      <c r="A14" s="251">
        <v>1118</v>
      </c>
      <c r="B14" s="252" t="s">
        <v>43</v>
      </c>
      <c r="C14" s="274">
        <v>0.104</v>
      </c>
      <c r="E14" s="561" t="s">
        <v>247</v>
      </c>
      <c r="F14" s="561"/>
      <c r="G14" s="561"/>
      <c r="H14" s="275">
        <f>+C6+C8+C9+C11+C12</f>
        <v>0.25469999999999998</v>
      </c>
      <c r="I14" s="1" t="s">
        <v>250</v>
      </c>
    </row>
    <row r="15" spans="1:10" ht="14.25" customHeight="1" x14ac:dyDescent="0.2">
      <c r="A15" s="251">
        <v>1138</v>
      </c>
      <c r="B15" s="252" t="s">
        <v>44</v>
      </c>
      <c r="C15" s="253">
        <v>480</v>
      </c>
      <c r="E15" s="561" t="s">
        <v>248</v>
      </c>
      <c r="F15" s="496"/>
      <c r="G15" s="496"/>
      <c r="H15" s="389">
        <f>$C$7+$C$8+$C$9+$C$11+$C$13</f>
        <v>0.35049999999999998</v>
      </c>
    </row>
    <row r="16" spans="1:10" ht="14.25" customHeight="1" x14ac:dyDescent="0.2"/>
    <row r="18" spans="1:12" ht="13.5" thickBot="1" x14ac:dyDescent="0.25">
      <c r="C18" s="390" t="s">
        <v>249</v>
      </c>
    </row>
    <row r="19" spans="1:12" ht="25.5" x14ac:dyDescent="0.2">
      <c r="A19" s="384" t="s">
        <v>35</v>
      </c>
      <c r="B19" s="263" t="s">
        <v>37</v>
      </c>
      <c r="C19" s="385" t="s">
        <v>25</v>
      </c>
      <c r="D19" s="385" t="s">
        <v>8</v>
      </c>
      <c r="E19" s="385" t="s">
        <v>31</v>
      </c>
      <c r="F19" s="385" t="s">
        <v>32</v>
      </c>
      <c r="G19" s="385" t="s">
        <v>33</v>
      </c>
      <c r="H19" s="385" t="s">
        <v>34</v>
      </c>
      <c r="I19" s="385" t="s">
        <v>27</v>
      </c>
      <c r="J19" s="386" t="s">
        <v>28</v>
      </c>
      <c r="K19" s="239"/>
      <c r="L19" s="239"/>
    </row>
    <row r="20" spans="1:12" x14ac:dyDescent="0.2">
      <c r="A20" s="2"/>
      <c r="C20" s="387">
        <v>111100</v>
      </c>
      <c r="D20" s="387">
        <v>111200</v>
      </c>
      <c r="E20" s="387">
        <v>111400</v>
      </c>
      <c r="F20" s="387">
        <v>111500</v>
      </c>
      <c r="G20" s="387">
        <v>111600</v>
      </c>
      <c r="H20" s="387">
        <v>111700</v>
      </c>
      <c r="I20" s="387">
        <v>111800</v>
      </c>
      <c r="J20" s="388">
        <v>113800</v>
      </c>
    </row>
    <row r="21" spans="1:12" x14ac:dyDescent="0.2">
      <c r="A21" s="2">
        <v>112100</v>
      </c>
      <c r="B21" s="1" t="s">
        <v>18</v>
      </c>
      <c r="C21" s="254">
        <f>$C$6</f>
        <v>0.1502</v>
      </c>
      <c r="D21" s="254">
        <f>$C$8</f>
        <v>7.6499999999999999E-2</v>
      </c>
      <c r="E21" s="254">
        <f>$C$9</f>
        <v>1.18E-2</v>
      </c>
      <c r="F21" s="255">
        <f>$C$10</f>
        <v>17775</v>
      </c>
      <c r="G21" s="254">
        <f>$C$11</f>
        <v>1.12E-2</v>
      </c>
      <c r="H21" s="254">
        <f t="shared" ref="H21:H27" si="0">$C$12</f>
        <v>5.0000000000000001E-3</v>
      </c>
      <c r="I21" s="254"/>
      <c r="J21" s="265">
        <f>$C$15</f>
        <v>480</v>
      </c>
    </row>
    <row r="22" spans="1:12" x14ac:dyDescent="0.2">
      <c r="A22" s="2">
        <v>112160</v>
      </c>
      <c r="B22" s="1" t="s">
        <v>60</v>
      </c>
      <c r="C22" s="254">
        <f>$C$6</f>
        <v>0.1502</v>
      </c>
      <c r="D22" s="254">
        <f t="shared" ref="D22:D27" si="1">$C$8</f>
        <v>7.6499999999999999E-2</v>
      </c>
      <c r="E22" s="254">
        <f t="shared" ref="E22:E27" si="2">$C$9</f>
        <v>1.18E-2</v>
      </c>
      <c r="F22" s="255">
        <f t="shared" ref="F22:F27" si="3">$C$10</f>
        <v>17775</v>
      </c>
      <c r="G22" s="254">
        <f t="shared" ref="G22:G27" si="4">$C$11</f>
        <v>1.12E-2</v>
      </c>
      <c r="H22" s="254">
        <f t="shared" si="0"/>
        <v>5.0000000000000001E-3</v>
      </c>
      <c r="J22" s="265">
        <f t="shared" ref="J22:J27" si="5">$C$15</f>
        <v>480</v>
      </c>
    </row>
    <row r="23" spans="1:12" x14ac:dyDescent="0.2">
      <c r="A23" s="2">
        <v>112300</v>
      </c>
      <c r="B23" s="1" t="s">
        <v>17</v>
      </c>
      <c r="C23" s="254">
        <f>$C$6</f>
        <v>0.1502</v>
      </c>
      <c r="D23" s="254">
        <f t="shared" si="1"/>
        <v>7.6499999999999999E-2</v>
      </c>
      <c r="E23" s="254">
        <f t="shared" si="2"/>
        <v>1.18E-2</v>
      </c>
      <c r="F23" s="255">
        <f t="shared" si="3"/>
        <v>17775</v>
      </c>
      <c r="G23" s="254">
        <f t="shared" si="4"/>
        <v>1.12E-2</v>
      </c>
      <c r="H23" s="254">
        <f t="shared" si="0"/>
        <v>5.0000000000000001E-3</v>
      </c>
      <c r="J23" s="265">
        <f t="shared" si="5"/>
        <v>480</v>
      </c>
    </row>
    <row r="24" spans="1:12" x14ac:dyDescent="0.2">
      <c r="A24" s="2">
        <v>112600</v>
      </c>
      <c r="B24" s="1" t="s">
        <v>19</v>
      </c>
      <c r="C24" s="254">
        <f>$C$6</f>
        <v>0.1502</v>
      </c>
      <c r="D24" s="254">
        <f t="shared" si="1"/>
        <v>7.6499999999999999E-2</v>
      </c>
      <c r="E24" s="254">
        <f t="shared" si="2"/>
        <v>1.18E-2</v>
      </c>
      <c r="F24" s="255">
        <f t="shared" si="3"/>
        <v>17775</v>
      </c>
      <c r="G24" s="254">
        <f t="shared" si="4"/>
        <v>1.12E-2</v>
      </c>
      <c r="H24" s="254">
        <f t="shared" si="0"/>
        <v>5.0000000000000001E-3</v>
      </c>
      <c r="I24" s="254"/>
      <c r="J24" s="265">
        <f t="shared" si="5"/>
        <v>480</v>
      </c>
    </row>
    <row r="25" spans="1:12" x14ac:dyDescent="0.2">
      <c r="A25" s="2">
        <v>112620</v>
      </c>
      <c r="B25" s="1" t="s">
        <v>20</v>
      </c>
      <c r="C25" s="254">
        <f>$C$6</f>
        <v>0.1502</v>
      </c>
      <c r="D25" s="254">
        <f t="shared" si="1"/>
        <v>7.6499999999999999E-2</v>
      </c>
      <c r="E25" s="254">
        <f t="shared" si="2"/>
        <v>1.18E-2</v>
      </c>
      <c r="F25" s="255">
        <f t="shared" si="3"/>
        <v>17775</v>
      </c>
      <c r="G25" s="254">
        <f t="shared" si="4"/>
        <v>1.12E-2</v>
      </c>
      <c r="H25" s="254">
        <f t="shared" si="0"/>
        <v>5.0000000000000001E-3</v>
      </c>
      <c r="I25" s="254"/>
      <c r="J25" s="265">
        <f t="shared" si="5"/>
        <v>480</v>
      </c>
    </row>
    <row r="26" spans="1:12" x14ac:dyDescent="0.2">
      <c r="A26" s="2">
        <v>112700</v>
      </c>
      <c r="B26" s="1" t="s">
        <v>62</v>
      </c>
      <c r="C26" s="254">
        <f>$C$7</f>
        <v>0.246</v>
      </c>
      <c r="D26" s="254">
        <f t="shared" si="1"/>
        <v>7.6499999999999999E-2</v>
      </c>
      <c r="E26" s="254">
        <f t="shared" si="2"/>
        <v>1.18E-2</v>
      </c>
      <c r="F26" s="255">
        <f t="shared" si="3"/>
        <v>17775</v>
      </c>
      <c r="G26" s="254">
        <f t="shared" si="4"/>
        <v>1.12E-2</v>
      </c>
      <c r="H26" s="254">
        <f t="shared" si="0"/>
        <v>5.0000000000000001E-3</v>
      </c>
      <c r="J26" s="265">
        <f t="shared" si="5"/>
        <v>480</v>
      </c>
    </row>
    <row r="27" spans="1:12" ht="13.5" thickBot="1" x14ac:dyDescent="0.25">
      <c r="A27" s="103">
        <v>112710</v>
      </c>
      <c r="B27" s="36" t="s">
        <v>63</v>
      </c>
      <c r="C27" s="268">
        <f>$C$7</f>
        <v>0.246</v>
      </c>
      <c r="D27" s="268">
        <f t="shared" si="1"/>
        <v>7.6499999999999999E-2</v>
      </c>
      <c r="E27" s="268">
        <f t="shared" si="2"/>
        <v>1.18E-2</v>
      </c>
      <c r="F27" s="269">
        <f t="shared" si="3"/>
        <v>17775</v>
      </c>
      <c r="G27" s="268">
        <f t="shared" si="4"/>
        <v>1.12E-2</v>
      </c>
      <c r="H27" s="268">
        <f t="shared" si="0"/>
        <v>5.0000000000000001E-3</v>
      </c>
      <c r="I27" s="267"/>
      <c r="J27" s="270">
        <f t="shared" si="5"/>
        <v>480</v>
      </c>
    </row>
    <row r="29" spans="1:12" ht="13.5" thickBot="1" x14ac:dyDescent="0.25"/>
    <row r="30" spans="1:12" ht="31.5" x14ac:dyDescent="0.25">
      <c r="A30" s="384" t="s">
        <v>35</v>
      </c>
      <c r="B30" s="271" t="s">
        <v>66</v>
      </c>
      <c r="C30" s="386" t="s">
        <v>8</v>
      </c>
    </row>
    <row r="31" spans="1:12" x14ac:dyDescent="0.2">
      <c r="A31" s="262"/>
      <c r="B31" s="256"/>
      <c r="C31" s="388">
        <v>111300</v>
      </c>
    </row>
    <row r="32" spans="1:12" x14ac:dyDescent="0.2">
      <c r="A32" s="2">
        <v>112130</v>
      </c>
      <c r="B32" s="1" t="s">
        <v>64</v>
      </c>
      <c r="C32" s="272">
        <f t="shared" ref="C32:C39" si="6">$C$8</f>
        <v>7.6499999999999999E-2</v>
      </c>
    </row>
    <row r="33" spans="1:3" x14ac:dyDescent="0.2">
      <c r="A33" s="2">
        <v>114200</v>
      </c>
      <c r="B33" s="1" t="s">
        <v>45</v>
      </c>
      <c r="C33" s="264">
        <v>0</v>
      </c>
    </row>
    <row r="34" spans="1:3" x14ac:dyDescent="0.2">
      <c r="A34" s="2">
        <v>114500</v>
      </c>
      <c r="B34" s="1" t="s">
        <v>52</v>
      </c>
      <c r="C34" s="272">
        <f t="shared" si="6"/>
        <v>7.6499999999999999E-2</v>
      </c>
    </row>
    <row r="35" spans="1:3" x14ac:dyDescent="0.2">
      <c r="A35" s="2">
        <v>114530</v>
      </c>
      <c r="B35" t="s">
        <v>24</v>
      </c>
      <c r="C35" s="272">
        <f t="shared" si="6"/>
        <v>7.6499999999999999E-2</v>
      </c>
    </row>
    <row r="36" spans="1:3" x14ac:dyDescent="0.2">
      <c r="A36" s="2">
        <v>114531</v>
      </c>
      <c r="B36" s="1" t="s">
        <v>51</v>
      </c>
      <c r="C36" s="272">
        <f t="shared" si="6"/>
        <v>7.6499999999999999E-2</v>
      </c>
    </row>
    <row r="37" spans="1:3" x14ac:dyDescent="0.2">
      <c r="A37" s="2">
        <v>114910</v>
      </c>
      <c r="B37" s="1" t="s">
        <v>22</v>
      </c>
      <c r="C37" s="272">
        <f t="shared" si="6"/>
        <v>7.6499999999999999E-2</v>
      </c>
    </row>
    <row r="38" spans="1:3" x14ac:dyDescent="0.2">
      <c r="A38" s="2">
        <v>114100</v>
      </c>
      <c r="B38" s="1" t="s">
        <v>21</v>
      </c>
      <c r="C38" s="272">
        <f t="shared" si="6"/>
        <v>7.6499999999999999E-2</v>
      </c>
    </row>
    <row r="39" spans="1:3" x14ac:dyDescent="0.2">
      <c r="A39" s="2">
        <v>114910</v>
      </c>
      <c r="B39" s="1" t="s">
        <v>23</v>
      </c>
      <c r="C39" s="272">
        <f t="shared" si="6"/>
        <v>7.6499999999999999E-2</v>
      </c>
    </row>
    <row r="40" spans="1:3" x14ac:dyDescent="0.2">
      <c r="A40" s="2">
        <v>114400</v>
      </c>
      <c r="B40" s="1" t="s">
        <v>46</v>
      </c>
      <c r="C40" s="264">
        <v>0</v>
      </c>
    </row>
    <row r="41" spans="1:3" ht="13.5" thickBot="1" x14ac:dyDescent="0.25">
      <c r="A41" s="266">
        <v>114600</v>
      </c>
      <c r="B41" s="36" t="s">
        <v>58</v>
      </c>
      <c r="C41" s="383">
        <v>0</v>
      </c>
    </row>
    <row r="42" spans="1:3" x14ac:dyDescent="0.2">
      <c r="B42" s="1"/>
    </row>
  </sheetData>
  <sheetProtection algorithmName="SHA-512" hashValue="RDbSkZmhuUTf6+kDAC78e7TJKR723REy3VeMh12Cx7W07fIj1myUNfvCljnmoNP/2MzVFbbr0lXDgOgI4LHc1g==" saltValue="A83qzmW1wN2LoQkqRlxvDw==" spinCount="100000" sheet="1" objects="1" scenarios="1"/>
  <mergeCells count="6">
    <mergeCell ref="E15:G15"/>
    <mergeCell ref="A2:J2"/>
    <mergeCell ref="A5:C5"/>
    <mergeCell ref="E12:G12"/>
    <mergeCell ref="E13:G13"/>
    <mergeCell ref="E14:G1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(1) Summary</vt:lpstr>
      <vt:lpstr>(2) Revenue</vt:lpstr>
      <vt:lpstr>(3) Personal Services</vt:lpstr>
      <vt:lpstr>(4) Nonpersonal Services</vt:lpstr>
      <vt:lpstr>Core_Qlty_Lkup</vt:lpstr>
      <vt:lpstr>Positn Type Data Validation</vt:lpstr>
      <vt:lpstr>Benefit Look Up</vt:lpstr>
      <vt:lpstr>Check_Sum</vt:lpstr>
      <vt:lpstr>Full_Time_Fringes</vt:lpstr>
      <vt:lpstr>'(1) Summary'!Print_Area</vt:lpstr>
      <vt:lpstr>'(2) Revenue'!Print_Area</vt:lpstr>
      <vt:lpstr>'(3) Personal Services'!Print_Area</vt:lpstr>
      <vt:lpstr>'(4)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2015-10-15T14:18:08Z</cp:lastPrinted>
  <dcterms:created xsi:type="dcterms:W3CDTF">1997-12-19T15:59:33Z</dcterms:created>
  <dcterms:modified xsi:type="dcterms:W3CDTF">2025-09-11T18:53:24Z</dcterms:modified>
</cp:coreProperties>
</file>