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4-25\Forms 25\25 fall packets\"/>
    </mc:Choice>
  </mc:AlternateContent>
  <xr:revisionPtr revIDLastSave="0" documentId="13_ncr:1_{F2DE1E60-C5E3-425A-826A-95B2E12B472A}" xr6:coauthVersionLast="47" xr6:coauthVersionMax="47" xr10:uidLastSave="{00000000-0000-0000-0000-000000000000}"/>
  <bookViews>
    <workbookView xWindow="28680" yWindow="-120" windowWidth="29040" windowHeight="15840" tabRatio="739" activeTab="3" xr2:uid="{00000000-000D-0000-FFFF-FFFF00000000}"/>
  </bookViews>
  <sheets>
    <sheet name="Instructions" sheetId="6" r:id="rId1"/>
    <sheet name="(1) Summary" sheetId="1" r:id="rId2"/>
    <sheet name="(2) Personal Services" sheetId="2" r:id="rId3"/>
    <sheet name="(3) Nonpersonal Services" sheetId="4" r:id="rId4"/>
    <sheet name="Core_Qlty_Lkup" sheetId="7" state="hidden" r:id="rId5"/>
    <sheet name="Positn Type Data Validation" sheetId="8" state="hidden" r:id="rId6"/>
    <sheet name="Benefit Look Up" sheetId="9" state="hidden" r:id="rId7"/>
  </sheets>
  <definedNames>
    <definedName name="Check_Sum">'(1) Summary'!$E$3:$E$37</definedName>
    <definedName name="Full_Time_Fringes">'Benefit Look Up'!$B$20:$J$27</definedName>
    <definedName name="_xlnm.Print_Area" localSheetId="1">'(1) Summary'!$B$1:$D$41</definedName>
    <definedName name="_xlnm.Print_Area" localSheetId="2">'(2) Personal Services'!$A$1:$O$75</definedName>
    <definedName name="_xlnm.Print_Area" localSheetId="3">'(3) Nonpersonal Services'!$B$1:$E$47</definedName>
    <definedName name="_xlnm.Print_Area" localSheetId="0">Instructions!$B$1:$B$152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 l="1"/>
  <c r="B12" i="4" l="1"/>
  <c r="A1" i="2" l="1"/>
  <c r="E12" i="4" l="1"/>
  <c r="P13" i="2" l="1"/>
  <c r="P14" i="2"/>
  <c r="P12" i="2"/>
  <c r="H15" i="9"/>
  <c r="H14" i="9"/>
  <c r="H13" i="9"/>
  <c r="F32" i="2"/>
  <c r="F31" i="2" s="1"/>
  <c r="C30" i="2" s="1"/>
  <c r="P15" i="2"/>
  <c r="P16" i="2"/>
  <c r="P17" i="2"/>
  <c r="P18" i="2"/>
  <c r="P19" i="2"/>
  <c r="P20" i="2"/>
  <c r="P21" i="2"/>
  <c r="P22" i="2"/>
  <c r="P23" i="2"/>
  <c r="P24" i="2"/>
  <c r="P25" i="2"/>
  <c r="P26" i="2"/>
  <c r="F13" i="2"/>
  <c r="G13" i="2"/>
  <c r="H13" i="2"/>
  <c r="I13" i="2"/>
  <c r="J13" i="2"/>
  <c r="K13" i="2"/>
  <c r="L13" i="2"/>
  <c r="M13" i="2"/>
  <c r="F14" i="2"/>
  <c r="G14" i="2"/>
  <c r="H14" i="2"/>
  <c r="I14" i="2"/>
  <c r="J14" i="2"/>
  <c r="K14" i="2"/>
  <c r="L14" i="2"/>
  <c r="M14" i="2"/>
  <c r="F15" i="2"/>
  <c r="G15" i="2"/>
  <c r="H15" i="2"/>
  <c r="I15" i="2"/>
  <c r="J15" i="2"/>
  <c r="K15" i="2"/>
  <c r="L15" i="2"/>
  <c r="M15" i="2"/>
  <c r="F16" i="2"/>
  <c r="G16" i="2"/>
  <c r="H16" i="2"/>
  <c r="I16" i="2"/>
  <c r="J16" i="2"/>
  <c r="K16" i="2"/>
  <c r="L16" i="2"/>
  <c r="M16" i="2"/>
  <c r="F17" i="2"/>
  <c r="G17" i="2"/>
  <c r="H17" i="2"/>
  <c r="I17" i="2"/>
  <c r="J17" i="2"/>
  <c r="K17" i="2"/>
  <c r="L17" i="2"/>
  <c r="M17" i="2"/>
  <c r="F18" i="2"/>
  <c r="G18" i="2"/>
  <c r="H18" i="2"/>
  <c r="I18" i="2"/>
  <c r="J18" i="2"/>
  <c r="K18" i="2"/>
  <c r="L18" i="2"/>
  <c r="M18" i="2"/>
  <c r="F19" i="2"/>
  <c r="G19" i="2"/>
  <c r="H19" i="2"/>
  <c r="I19" i="2"/>
  <c r="J19" i="2"/>
  <c r="K19" i="2"/>
  <c r="L19" i="2"/>
  <c r="M19" i="2"/>
  <c r="F20" i="2"/>
  <c r="G20" i="2"/>
  <c r="H20" i="2"/>
  <c r="I20" i="2"/>
  <c r="J20" i="2"/>
  <c r="K20" i="2"/>
  <c r="L20" i="2"/>
  <c r="M20" i="2"/>
  <c r="F21" i="2"/>
  <c r="G21" i="2"/>
  <c r="H21" i="2"/>
  <c r="I21" i="2"/>
  <c r="J21" i="2"/>
  <c r="K21" i="2"/>
  <c r="L21" i="2"/>
  <c r="M21" i="2"/>
  <c r="C39" i="1"/>
  <c r="C37" i="1"/>
  <c r="B34" i="1"/>
  <c r="B27" i="1"/>
  <c r="B23" i="1"/>
  <c r="B17" i="1"/>
  <c r="C5" i="1"/>
  <c r="B26" i="1"/>
  <c r="D6" i="2"/>
  <c r="D5" i="2"/>
  <c r="D4" i="2"/>
  <c r="D4" i="4"/>
  <c r="D6" i="4"/>
  <c r="D5" i="4"/>
  <c r="I22" i="2"/>
  <c r="I23" i="2"/>
  <c r="I24" i="2"/>
  <c r="I25" i="2"/>
  <c r="I26" i="2"/>
  <c r="C38" i="1"/>
  <c r="C6" i="1"/>
  <c r="C4" i="1"/>
  <c r="E4" i="1" s="1"/>
  <c r="G64" i="2"/>
  <c r="F63" i="2"/>
  <c r="G63" i="2"/>
  <c r="F64" i="2"/>
  <c r="F43" i="2"/>
  <c r="G43" i="2"/>
  <c r="H43" i="2"/>
  <c r="I43" i="2"/>
  <c r="J43" i="2"/>
  <c r="K43" i="2"/>
  <c r="L43" i="2"/>
  <c r="M43" i="2"/>
  <c r="F42" i="2"/>
  <c r="G42" i="2"/>
  <c r="H42" i="2"/>
  <c r="I42" i="2"/>
  <c r="J42" i="2"/>
  <c r="K42" i="2"/>
  <c r="L42" i="2"/>
  <c r="M42" i="2"/>
  <c r="E47" i="4"/>
  <c r="D12" i="1" s="1"/>
  <c r="E36" i="4"/>
  <c r="D11" i="1" s="1"/>
  <c r="G65" i="2"/>
  <c r="D55" i="2"/>
  <c r="E44" i="2"/>
  <c r="D44" i="2"/>
  <c r="M41" i="2"/>
  <c r="L41" i="2"/>
  <c r="I41" i="2"/>
  <c r="F61" i="2"/>
  <c r="E55" i="2"/>
  <c r="K41" i="2"/>
  <c r="H41" i="2"/>
  <c r="F41" i="2"/>
  <c r="C39" i="9"/>
  <c r="C38" i="9"/>
  <c r="C37" i="9"/>
  <c r="C36" i="9"/>
  <c r="F53" i="2" s="1"/>
  <c r="G53" i="2" s="1"/>
  <c r="C35" i="9"/>
  <c r="F52" i="2" s="1"/>
  <c r="G52" i="2" s="1"/>
  <c r="C34" i="9"/>
  <c r="F50" i="2" s="1"/>
  <c r="F51" i="2"/>
  <c r="G51" i="2" s="1"/>
  <c r="G41" i="2"/>
  <c r="C32" i="9"/>
  <c r="F54" i="2" s="1"/>
  <c r="G54" i="2" s="1"/>
  <c r="J22" i="9"/>
  <c r="J23" i="9"/>
  <c r="J24" i="9"/>
  <c r="J25" i="9"/>
  <c r="J26" i="9"/>
  <c r="J27" i="9"/>
  <c r="J21" i="9"/>
  <c r="I25" i="9"/>
  <c r="I24" i="9"/>
  <c r="L12" i="2" s="1"/>
  <c r="I21" i="9"/>
  <c r="H22" i="9"/>
  <c r="H23" i="9"/>
  <c r="H26" i="9"/>
  <c r="H27" i="9"/>
  <c r="G22" i="9"/>
  <c r="G23" i="9"/>
  <c r="G24" i="9"/>
  <c r="J12" i="2" s="1"/>
  <c r="G25" i="9"/>
  <c r="G26" i="9"/>
  <c r="G27" i="9"/>
  <c r="F22" i="9"/>
  <c r="F23" i="9"/>
  <c r="F24" i="9"/>
  <c r="I12" i="2" s="1"/>
  <c r="F25" i="9"/>
  <c r="F26" i="9"/>
  <c r="F27" i="9"/>
  <c r="F21" i="9"/>
  <c r="E22" i="9"/>
  <c r="E23" i="9"/>
  <c r="E24" i="9"/>
  <c r="H12" i="2" s="1"/>
  <c r="E25" i="9"/>
  <c r="E26" i="9"/>
  <c r="E27" i="9"/>
  <c r="E21" i="9"/>
  <c r="D27" i="9"/>
  <c r="D22" i="9"/>
  <c r="D23" i="9"/>
  <c r="D24" i="9"/>
  <c r="D25" i="9"/>
  <c r="D26" i="9"/>
  <c r="D21" i="9"/>
  <c r="C27" i="9"/>
  <c r="C26" i="9"/>
  <c r="C23" i="9"/>
  <c r="C22" i="9"/>
  <c r="J41" i="2"/>
  <c r="G21" i="9"/>
  <c r="M22" i="2"/>
  <c r="M23" i="2"/>
  <c r="M24" i="2"/>
  <c r="M25" i="2"/>
  <c r="M26" i="2"/>
  <c r="M12" i="2"/>
  <c r="L22" i="2"/>
  <c r="L23" i="2"/>
  <c r="L24" i="2"/>
  <c r="L25" i="2"/>
  <c r="L26" i="2"/>
  <c r="K22" i="2"/>
  <c r="K23" i="2"/>
  <c r="K24" i="2"/>
  <c r="K25" i="2"/>
  <c r="K26" i="2"/>
  <c r="K12" i="2"/>
  <c r="J22" i="2"/>
  <c r="J23" i="2"/>
  <c r="J24" i="2"/>
  <c r="J25" i="2"/>
  <c r="J26" i="2"/>
  <c r="H22" i="2"/>
  <c r="H23" i="2"/>
  <c r="H24" i="2"/>
  <c r="H25" i="2"/>
  <c r="H26" i="2"/>
  <c r="G22" i="2"/>
  <c r="G23" i="2"/>
  <c r="G24" i="2"/>
  <c r="G25" i="2"/>
  <c r="G26" i="2"/>
  <c r="G12" i="2"/>
  <c r="F22" i="2"/>
  <c r="F23" i="2"/>
  <c r="F24" i="2"/>
  <c r="F25" i="2"/>
  <c r="F26" i="2"/>
  <c r="F12" i="2"/>
  <c r="F62" i="2"/>
  <c r="G62" i="2" s="1"/>
  <c r="F65" i="2"/>
  <c r="E27" i="2"/>
  <c r="D27" i="2"/>
  <c r="C9" i="1" s="1"/>
  <c r="C13" i="1" s="1"/>
  <c r="B1" i="4"/>
  <c r="M44" i="2" l="1"/>
  <c r="H63" i="2"/>
  <c r="D70" i="2"/>
  <c r="L44" i="2"/>
  <c r="H65" i="2"/>
  <c r="H64" i="2"/>
  <c r="F66" i="2"/>
  <c r="F70" i="2" s="1"/>
  <c r="G61" i="2"/>
  <c r="H61" i="2" s="1"/>
  <c r="H62" i="2"/>
  <c r="N43" i="2"/>
  <c r="O43" i="2" s="1"/>
  <c r="N26" i="2"/>
  <c r="O26" i="2" s="1"/>
  <c r="J44" i="2"/>
  <c r="G44" i="2"/>
  <c r="N23" i="2"/>
  <c r="O23" i="2" s="1"/>
  <c r="N42" i="2"/>
  <c r="O42" i="2" s="1"/>
  <c r="K44" i="2"/>
  <c r="N20" i="2"/>
  <c r="O20" i="2" s="1"/>
  <c r="N19" i="2"/>
  <c r="O19" i="2" s="1"/>
  <c r="I44" i="2"/>
  <c r="N22" i="2"/>
  <c r="O22" i="2" s="1"/>
  <c r="N21" i="2"/>
  <c r="O21" i="2" s="1"/>
  <c r="N18" i="2"/>
  <c r="O18" i="2" s="1"/>
  <c r="N25" i="2"/>
  <c r="O25" i="2" s="1"/>
  <c r="N24" i="2"/>
  <c r="O24" i="2" s="1"/>
  <c r="F44" i="2"/>
  <c r="H44" i="2"/>
  <c r="N17" i="2"/>
  <c r="O17" i="2" s="1"/>
  <c r="K27" i="2"/>
  <c r="G27" i="2"/>
  <c r="N41" i="2"/>
  <c r="F55" i="2"/>
  <c r="N12" i="2"/>
  <c r="O12" i="2" s="1"/>
  <c r="N15" i="2"/>
  <c r="O15" i="2" s="1"/>
  <c r="N13" i="2"/>
  <c r="O13" i="2" s="1"/>
  <c r="I27" i="2"/>
  <c r="J27" i="2"/>
  <c r="N16" i="2"/>
  <c r="O16" i="2" s="1"/>
  <c r="G50" i="2"/>
  <c r="G55" i="2" s="1"/>
  <c r="H27" i="2"/>
  <c r="L27" i="2"/>
  <c r="M27" i="2"/>
  <c r="F27" i="2"/>
  <c r="N14" i="2"/>
  <c r="O14" i="2" s="1"/>
  <c r="B41" i="1"/>
  <c r="G66" i="2" l="1"/>
  <c r="G70" i="2" s="1"/>
  <c r="H70" i="2" s="1"/>
  <c r="D10" i="1" s="1"/>
  <c r="H66" i="2"/>
  <c r="H71" i="2" s="1"/>
  <c r="N44" i="2"/>
  <c r="O41" i="2"/>
  <c r="O44" i="2" s="1"/>
  <c r="N27" i="2"/>
  <c r="O27" i="2" s="1"/>
  <c r="D9" i="1" s="1"/>
  <c r="O28" i="2"/>
  <c r="D13" i="1" l="1"/>
</calcChain>
</file>

<file path=xl/sharedStrings.xml><?xml version="1.0" encoding="utf-8"?>
<sst xmlns="http://schemas.openxmlformats.org/spreadsheetml/2006/main" count="341" uniqueCount="235">
  <si>
    <t>Provide requested information</t>
  </si>
  <si>
    <t>Initiative Priority Number:</t>
  </si>
  <si>
    <t>Initiative Title:</t>
  </si>
  <si>
    <t xml:space="preserve"> </t>
  </si>
  <si>
    <t>Resources Summary</t>
  </si>
  <si>
    <t>FTE</t>
  </si>
  <si>
    <t>$</t>
  </si>
  <si>
    <t xml:space="preserve">  Total Request</t>
  </si>
  <si>
    <t>Position Title</t>
  </si>
  <si>
    <t>Account Code</t>
  </si>
  <si>
    <t>Social Security</t>
  </si>
  <si>
    <t>Dept ID Number</t>
  </si>
  <si>
    <t xml:space="preserve">    </t>
  </si>
  <si>
    <t>Salary</t>
  </si>
  <si>
    <t>$ Cost</t>
  </si>
  <si>
    <t>Department Name:</t>
  </si>
  <si>
    <t>GENERAL INSTRUCTIONS</t>
  </si>
  <si>
    <t>SPECIFIC INSTRUCTIONS</t>
  </si>
  <si>
    <t>The section that follows details the information to be provided by each organizational unit in completing the E&amp;G initiative request form.</t>
  </si>
  <si>
    <t>This information is carried forward from the Summary Sheet</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</si>
  <si>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</si>
  <si>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</si>
  <si>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</si>
  <si>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</si>
  <si>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</si>
  <si>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</si>
  <si>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</si>
  <si>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</si>
  <si>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</si>
  <si>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</si>
  <si>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</si>
  <si>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</si>
  <si>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</si>
  <si>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</si>
  <si>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</si>
  <si>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</si>
  <si>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</si>
  <si>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</si>
  <si>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</si>
  <si>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</si>
  <si>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</si>
  <si>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</si>
  <si>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</si>
  <si>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</si>
  <si>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</si>
  <si>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</si>
  <si>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</si>
  <si>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</si>
  <si>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</si>
  <si>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</si>
  <si>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</si>
  <si>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</si>
  <si>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</si>
  <si>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</si>
  <si>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</si>
  <si>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</si>
  <si>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</si>
  <si>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</si>
  <si>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</si>
  <si>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</si>
  <si>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</si>
  <si>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</si>
  <si>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</si>
  <si>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</si>
  <si>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</si>
  <si>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</si>
  <si>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</si>
  <si>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</si>
  <si>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</si>
  <si>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</si>
  <si>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</si>
  <si>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</si>
  <si>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</si>
  <si>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</si>
  <si>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</si>
  <si>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</si>
  <si>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</si>
  <si>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</si>
  <si>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</si>
  <si>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</si>
  <si>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</si>
  <si>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</si>
  <si>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</si>
  <si>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</si>
  <si>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</si>
  <si>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</si>
  <si>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</si>
  <si>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</si>
  <si>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</si>
  <si>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</si>
  <si>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</si>
  <si>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</si>
  <si>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</si>
  <si>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</si>
  <si>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</si>
  <si>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</si>
  <si>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</si>
  <si>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</si>
  <si>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</si>
  <si>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</si>
  <si>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</si>
  <si>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</si>
  <si>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</si>
  <si>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</si>
  <si>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</si>
  <si>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</si>
  <si>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</si>
  <si>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</si>
  <si>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</si>
  <si>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</si>
  <si>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</si>
  <si>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</si>
  <si>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</si>
  <si>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</si>
  <si>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</si>
  <si>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</si>
  <si>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</si>
  <si>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</si>
  <si>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</si>
  <si>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Social Security
Account
111300</t>
  </si>
  <si>
    <t>Sheet 1 of 3 – (1) Summary:</t>
  </si>
  <si>
    <t>Concise description/ justification for this initiative Request</t>
  </si>
  <si>
    <t>Methodology or Benchmarks used to decide new funding is needed and why</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</si>
  <si>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</si>
  <si>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</si>
  <si>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</si>
  <si>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words Required should have disappeared if the entire section is complete</t>
  </si>
  <si>
    <t>Note: At this point all of the phrases with the word Required should have disappeared if the entire section is complete.</t>
  </si>
  <si>
    <t>FORM NOT COMPLETE</t>
  </si>
  <si>
    <t>Sheet 2 of 3 – (2) Personal Services:</t>
  </si>
  <si>
    <t>Note: At this point all of the phrases with the word Required should have disappeared if the entire section is complete.
If the Entire worksheet is complete the cell at the bottom of the form should now look like the following row.</t>
  </si>
  <si>
    <t>FORM COMPLETE</t>
  </si>
  <si>
    <t>Full-Time Personal Services Section</t>
  </si>
  <si>
    <t>Part -Time Personal Services Section</t>
  </si>
  <si>
    <t>Sheet 3 of 3 – (3) Nonpersonal Services</t>
  </si>
  <si>
    <t xml:space="preserve">This section must be completed to provide the unit's division head with the methodology or benchmarks that were used to determine that new funding is needed for this initiative request and why the new funding is needed. </t>
  </si>
  <si>
    <t>Detail Information</t>
  </si>
  <si>
    <r>
      <rPr>
        <sz val="14"/>
        <color rgb="FFFF0000"/>
        <rFont val="Arial"/>
        <family val="2"/>
      </rPr>
      <t>⑤</t>
    </r>
    <r>
      <rPr>
        <sz val="10"/>
        <rFont val="Arial"/>
        <family val="2"/>
      </rPr>
      <t xml:space="preserve">
Total
Salary
for All
FTEs</t>
    </r>
  </si>
  <si>
    <r>
      <rPr>
        <sz val="14"/>
        <color rgb="FFFF0000"/>
        <rFont val="Arial"/>
        <family val="2"/>
      </rPr>
      <t>⑤</t>
    </r>
    <r>
      <rPr>
        <sz val="10"/>
        <rFont val="Arial"/>
        <family val="2"/>
      </rPr>
      <t xml:space="preserve">
Annual 
Hours</t>
    </r>
  </si>
  <si>
    <t>5. Total Request:  Excel calculation that summarizes the total FTE and dollars related to this initiative.</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</si>
  <si>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</si>
  <si>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 36 contains Excel calculation that summarizes the total On-Going Nonpersonal Services expenditures.  This total is carried to the (1)Summary Sheet.</t>
  </si>
  <si>
    <t>Provide Requested Information</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</si>
  <si>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</si>
  <si>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</si>
  <si>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</si>
  <si>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Please explain any potential department or divisional  funds that could be reallocated to partially or fully fund this initiative</t>
  </si>
  <si>
    <t xml:space="preserve">Please explain the methodology or benchmarks used to decide that that this new funding is required and why. </t>
  </si>
  <si>
    <t>Potential Department /Divisional funds to Reallocate for this initiative Request</t>
  </si>
  <si>
    <t>Note: Row 47 contains Excel calculation that summarizes the total One-Time Nonpersonal Services expenditures.  This total is carried to the (1)Summary Sheet.</t>
  </si>
  <si>
    <t>On-Going Nonpersonal Services Section  -- Recurring Permanent Funding</t>
  </si>
  <si>
    <t>One-Time Nonpersonal Services Section -- Nonrecurring One-Time Funding</t>
  </si>
  <si>
    <t>This section should be completed to indicate whether funds are available and what funds are available to reallocate to fund part or all of this request.</t>
  </si>
  <si>
    <t xml:space="preserve"> Following row allows minimum of 11 characters and  maximum of 1,600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</si>
  <si>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</si>
  <si>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</si>
  <si>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</si>
  <si>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</si>
  <si>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</si>
  <si>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</si>
  <si>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</si>
  <si>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Following row allows maximum of 1000 characters</t>
  </si>
  <si>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</si>
  <si>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</si>
  <si>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Optional additional justification</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</si>
  <si>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core quality and/or goal. </t>
    </r>
  </si>
  <si>
    <t>Identify the JMU Strategic Accountability and Reporting (STAR) Tool information to which this initiative relates. Please list the JMU-STAR objective short title and describe how this initiative helps the unit meet this objective.</t>
  </si>
  <si>
    <t>Describe how this initiative helps the unit meet this JMU-STAR objective.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</si>
  <si>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</si>
  <si>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</si>
  <si>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</si>
  <si>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4. The summary must also include a short description of the new JMU Strategic Accountability and Reporting (STAR) Tool objective related to this initiative.</t>
  </si>
  <si>
    <t xml:space="preserve">VRS total Percent </t>
  </si>
  <si>
    <t>ORP total Percent</t>
  </si>
  <si>
    <t>VALORS total Percent</t>
  </si>
  <si>
    <t>NOTE:  Be sure to use row 12 -- and others by Department if  necessary -- on this sheet to request $5,000 per new position in Account 120010.  This is a calculated cost to support individual positions on ongoing basis.</t>
  </si>
  <si>
    <t>Support for each new position requested at Department level for  $5,000 per position</t>
  </si>
  <si>
    <t>National Prominence</t>
  </si>
  <si>
    <t>Access, Inclusion and Diversity</t>
  </si>
  <si>
    <t>Academic Quality: Outstanding Programs</t>
  </si>
  <si>
    <t>Academic Quality: Excellence in Teaching and Scholarly Endeavors</t>
  </si>
  <si>
    <t>Student Health and Well-Being</t>
  </si>
  <si>
    <t>Student Life &amp; Success</t>
  </si>
  <si>
    <t>Engagement</t>
  </si>
  <si>
    <t>Faculty &amp; Staff Success</t>
  </si>
  <si>
    <t>Recreation and Athletics</t>
  </si>
  <si>
    <t>Fiscal and Facility Stewardship</t>
  </si>
  <si>
    <t>A Culture of Philanthropy</t>
  </si>
  <si>
    <r>
      <rPr>
        <b/>
        <sz val="11"/>
        <color rgb="FFC00000"/>
        <rFont val="Arial"/>
        <family val="2"/>
      </rPr>
      <t>Notes:</t>
    </r>
    <r>
      <rPr>
        <sz val="11"/>
        <rFont val="Arial"/>
        <family val="2"/>
      </rPr>
      <t xml:space="preserve">
</t>
    </r>
    <r>
      <rPr>
        <sz val="11"/>
        <color rgb="FFC00000"/>
        <rFont val="Arial"/>
        <family val="2"/>
      </rPr>
      <t xml:space="preserve">► </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</si>
  <si>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</si>
  <si>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 xml:space="preserve">2. </t>
    </r>
    <r>
      <rPr>
        <u/>
        <sz val="11"/>
        <rFont val="Arial"/>
        <family val="2"/>
      </rPr>
      <t xml:space="preserve">Initiative Title: </t>
    </r>
    <r>
      <rPr>
        <sz val="11"/>
        <rFont val="Arial"/>
        <family val="2"/>
      </rPr>
      <t>Enter into Column C the title of this initiative.</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</si>
  <si>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</si>
  <si>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</si>
  <si>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</si>
  <si>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</si>
  <si>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in column B.</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</si>
  <si>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</si>
  <si>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t>Notes:
►</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</si>
  <si>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</si>
  <si>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</si>
  <si>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</si>
  <si>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</si>
  <si>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</si>
  <si>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</si>
  <si>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</si>
  <si>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</si>
  <si>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</si>
  <si>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</si>
  <si>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</si>
  <si>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</si>
  <si>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</si>
  <si>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</si>
  <si>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</si>
  <si>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</si>
  <si>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</si>
  <si>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</si>
  <si>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</si>
  <si>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 xml:space="preserve">1. This form should be used by Educational and General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</si>
  <si>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r>
      <t xml:space="preserve">6. The “E&amp;G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</si>
  <si>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Return an electronic copy of each initiative to the Office of Budget Management.</t>
  </si>
  <si>
    <r>
      <rPr>
        <b/>
        <u/>
        <sz val="11"/>
        <color rgb="FFC00000"/>
        <rFont val="Arial"/>
        <family val="2"/>
      </rPr>
      <t>Benefit Calculations:</t>
    </r>
    <r>
      <rPr>
        <b/>
        <sz val="11"/>
        <rFont val="Arial"/>
        <family val="2"/>
      </rPr>
      <t xml:space="preserve"> These benefit rates are estimates and are subject to Legislative change. </t>
    </r>
  </si>
  <si>
    <t>2. Each completed initiative request should be a stand-alone decision package.  Do not combine several initiatives/ideas on a single set of initiative request forms.</t>
  </si>
  <si>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A link to the website follows:</t>
    </r>
  </si>
  <si>
    <t>5. This form consists of three sheets.  These sheets provide the division head with a written Summary and requests for Personal Services,  and Nonpersonal Services expenditure funding.  The sheets are titled (1) Summary, (2) Personal Services, and (3) Nonpersonal Services.</t>
  </si>
  <si>
    <t>3. Nonpersonal Services —Ongoing $: Excel calculation carries forward the Nonpersonal Services — Ongoing Total from sheet 3 of 3.</t>
  </si>
  <si>
    <t>4.  Nonpersonal Services —One Time $:  Excel calculation carries forward the Nonpersonal Services —One Time total from sheet 3 of 3.</t>
  </si>
  <si>
    <t xml:space="preserve">1. Full-Time Personal Services FTE/ $: Excel calculation carries forward the Full-time Personal Services Salary and Benefits Total from sheet 2 of 3.  </t>
  </si>
  <si>
    <t>2. Part-Time Personal Services Total FTE/ $: Excel calculation carries forward the Part-Time Personal Services Salary/Wages and Benefits Total from sheet 2 of 3.</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</si>
  <si>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</si>
  <si>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t>E&amp;G Initiative Request Form FY25</t>
  </si>
  <si>
    <t>Benefits for 2024-25</t>
  </si>
  <si>
    <r>
      <rPr>
        <sz val="14"/>
        <color rgb="FFFF0000"/>
        <rFont val="Arial"/>
        <family val="2"/>
      </rPr>
      <t>②</t>
    </r>
    <r>
      <rPr>
        <sz val="10"/>
        <rFont val="Arial"/>
        <family val="2"/>
      </rPr>
      <t xml:space="preserve">
Hourly Part-Time                                            Note: Minimum wage is $13.50 effective 01/01/2025. Maximum annual hours for General Wages cannot exceed 1,500</t>
    </r>
  </si>
  <si>
    <r>
      <rPr>
        <sz val="14"/>
        <color rgb="FFFF0000"/>
        <rFont val="Arial"/>
        <family val="2"/>
      </rPr>
      <t>②</t>
    </r>
    <r>
      <rPr>
        <sz val="10"/>
        <rFont val="Arial"/>
        <family val="2"/>
      </rPr>
      <t xml:space="preserve">
Non-Hourly Part-Time 
Note:  Current GA salaries are as follows:
             Graduate Assistantships: $9,530;
             Teaching Assistantships: $11,183; 
              and Doctorals: $18,715</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</si>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</sst>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3" formatCode="_(* #,##0.00_);_(* \(#,##0.00\);_(* &quot;-&quot;??_);_(@_)"/>
    <numFmt numFmtId="164" formatCode="_(* #,##0_);_(* \(#,##0\);_(* &quot;-&quot;??_);_(@_)"/>
    <numFmt numFmtId="165" formatCode="0.0000"/>
  </numFmts>
  <fonts count="47"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sz val="10"/>
      <color rgb="FFC00000"/>
      <name val="Arial"/>
      <family val="2"/>
    </font>
    <font>
      <b/>
      <sz val="14"/>
      <name val="Rockwell"/>
      <family val="1"/>
    </font>
    <font>
      <b/>
      <sz val="12"/>
      <color rgb="FFFF0000"/>
      <name val="Calibri"/>
      <family val="2"/>
    </font>
    <font>
      <sz val="11"/>
      <name val="Times New Roman"/>
      <family val="1"/>
    </font>
    <font>
      <b/>
      <sz val="10"/>
      <color rgb="FFFF0000"/>
      <name val="Arial"/>
      <family val="2"/>
    </font>
    <font>
      <sz val="9"/>
      <name val="Arial"/>
      <family val="2"/>
    </font>
    <font>
      <b/>
      <sz val="16"/>
      <name val="Comic Sans MS"/>
      <family val="4"/>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sz val="11"/>
      <color rgb="FF7030A0"/>
      <name val="Arial"/>
      <family val="2"/>
    </font>
    <font>
      <b/>
      <u/>
      <sz val="11"/>
      <color rgb="FFC00000"/>
      <name val="Arial"/>
      <family val="2"/>
    </font>
    <font>
      <u/>
      <sz val="11"/>
      <color rgb="FFC00000"/>
      <name val="Arial"/>
      <family val="2"/>
    </font>
    <font>
      <b/>
      <sz val="12"/>
      <color theme="3" tint="-0.499984740745262"/>
      <name val="Arial"/>
      <family val="2"/>
    </font>
    <font>
      <b/>
      <sz val="11"/>
      <color rgb="FFFFFFFF"/>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gray0625">
        <bgColor rgb="FFFFFF00"/>
      </patternFill>
    </fill>
    <fill>
      <patternFill patternType="solid">
        <fgColor theme="7" tint="0.79998168889431442"/>
        <bgColor indexed="64"/>
      </patternFill>
    </fill>
    <fill>
      <patternFill patternType="solid">
        <fgColor rgb="FF99FF33"/>
        <bgColor indexed="64"/>
      </patternFill>
    </fill>
    <fill>
      <patternFill patternType="solid">
        <fgColor rgb="FFFF5050"/>
        <bgColor indexed="64"/>
      </patternFill>
    </fill>
    <fill>
      <patternFill patternType="solid">
        <fgColor theme="0" tint="-0.499984740745262"/>
        <bgColor indexed="64"/>
      </patternFill>
    </fill>
    <fill>
      <patternFill patternType="solid">
        <fgColor rgb="FFFFFFCC"/>
        <bgColor indexed="64"/>
      </patternFill>
    </fill>
  </fills>
  <borders count="15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thin">
        <color rgb="FF0000FF"/>
      </left>
      <right style="thin">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right style="medium">
        <color indexed="64"/>
      </right>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ck">
        <color rgb="FF0000FF"/>
      </right>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medium">
        <color indexed="64"/>
      </left>
      <right style="thick">
        <color rgb="FF0000FF"/>
      </right>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medium">
        <color indexed="64"/>
      </bottom>
      <diagonal/>
    </border>
    <border>
      <left style="medium">
        <color indexed="64"/>
      </left>
      <right style="thick">
        <color rgb="FF0000FF"/>
      </right>
      <top style="medium">
        <color indexed="64"/>
      </top>
      <bottom style="thick">
        <color rgb="FF6600CC"/>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style="thick">
        <color rgb="FF0000FF"/>
      </left>
      <right/>
      <top style="thick">
        <color rgb="FF6600CC"/>
      </top>
      <bottom/>
      <diagonal/>
    </border>
    <border>
      <left style="thick">
        <color rgb="FF0000FF"/>
      </left>
      <right style="thin">
        <color indexed="64"/>
      </right>
      <top style="thin">
        <color indexed="64"/>
      </top>
      <bottom style="thin">
        <color indexed="64"/>
      </bottom>
      <diagonal/>
    </border>
    <border>
      <left style="thick">
        <color rgb="FF0000FF"/>
      </left>
      <right style="medium">
        <color indexed="64"/>
      </right>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medium">
        <color indexed="64"/>
      </bottom>
      <diagonal/>
    </border>
    <border>
      <left style="thick">
        <color rgb="FF0000FF"/>
      </left>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style="medium">
        <color indexed="64"/>
      </left>
      <right/>
      <top/>
      <bottom style="thin">
        <color theme="0" tint="-0.24994659260841701"/>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ck">
        <color rgb="FF0000FF"/>
      </left>
      <right style="thin">
        <color theme="0" tint="-0.34998626667073579"/>
      </right>
      <top style="thin">
        <color theme="0" tint="-0.24994659260841701"/>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style="thick">
        <color rgb="FF0000FF"/>
      </left>
      <right style="medium">
        <color indexed="64"/>
      </right>
      <top style="thin">
        <color indexed="64"/>
      </top>
      <bottom style="thick">
        <color rgb="FF6600CC"/>
      </bottom>
      <diagonal/>
    </border>
    <border>
      <left style="thick">
        <color rgb="FF0000FF"/>
      </left>
      <right style="medium">
        <color indexed="64"/>
      </right>
      <top/>
      <bottom/>
      <diagonal/>
    </border>
    <border>
      <left/>
      <right style="thick">
        <color rgb="FF0000FF"/>
      </right>
      <top style="thick">
        <color rgb="FF6600CC"/>
      </top>
      <bottom/>
      <diagonal/>
    </border>
    <border>
      <left style="thick">
        <color rgb="FF0000FF"/>
      </left>
      <right/>
      <top/>
      <bottom style="medium">
        <color indexed="64"/>
      </bottom>
      <diagonal/>
    </border>
    <border>
      <left/>
      <right style="thick">
        <color rgb="FF0000FF"/>
      </right>
      <top/>
      <bottom style="medium">
        <color indexed="64"/>
      </bottom>
      <diagonal/>
    </border>
    <border>
      <left/>
      <right style="thick">
        <color rgb="FF0000FF"/>
      </right>
      <top style="medium">
        <color indexed="64"/>
      </top>
      <bottom style="medium">
        <color indexed="64"/>
      </bottom>
      <diagonal/>
    </border>
    <border>
      <left/>
      <right style="thick">
        <color rgb="FF0000FF"/>
      </right>
      <top style="medium">
        <color indexed="64"/>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right style="thick">
        <color rgb="FF0000FF"/>
      </right>
      <top style="thick">
        <color rgb="FF290AAE"/>
      </top>
      <bottom style="medium">
        <color indexed="64"/>
      </bottom>
      <diagonal/>
    </border>
    <border>
      <left style="thick">
        <color rgb="FF0000FF"/>
      </left>
      <right/>
      <top style="medium">
        <color indexed="64"/>
      </top>
      <bottom style="thick">
        <color rgb="FF290AAE"/>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
      <left/>
      <right/>
      <top style="thick">
        <color rgb="FF0000FF"/>
      </top>
      <bottom style="thick">
        <color rgb="FF0000FF"/>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style="thick">
        <color rgb="FF0000FF"/>
      </left>
      <right/>
      <top style="medium">
        <color indexed="64"/>
      </top>
      <bottom style="medium">
        <color indexed="64"/>
      </bottom>
      <diagonal/>
    </border>
    <border>
      <left style="thick">
        <color rgb="FF0000FF"/>
      </left>
      <right/>
      <top style="medium">
        <color indexed="64"/>
      </top>
      <bottom style="thin">
        <color theme="0" tint="-0.24994659260841701"/>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diagonal/>
    </border>
    <border>
      <left style="thick">
        <color rgb="FF0000FF"/>
      </left>
      <right style="medium">
        <color indexed="64"/>
      </right>
      <top style="medium">
        <color indexed="64"/>
      </top>
      <bottom style="thick">
        <color rgb="FF6600CC"/>
      </bottom>
      <diagonal/>
    </border>
    <border>
      <left/>
      <right/>
      <top style="thin">
        <color rgb="FF0000FF"/>
      </top>
      <bottom/>
      <diagonal/>
    </border>
    <border>
      <left/>
      <right style="thick">
        <color rgb="FF0000FF"/>
      </right>
      <top style="thin">
        <color rgb="FF0000FF"/>
      </top>
      <bottom/>
      <diagonal/>
    </border>
    <border>
      <left/>
      <right/>
      <top style="thin">
        <color theme="0" tint="-0.24994659260841701"/>
      </top>
      <bottom/>
      <diagonal/>
    </border>
    <border>
      <left/>
      <right/>
      <top/>
      <bottom style="thick">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thick">
        <color rgb="FF0000FF"/>
      </left>
      <right/>
      <top style="thick">
        <color rgb="FF6600CC"/>
      </top>
      <bottom style="thick">
        <color rgb="FF0000FF"/>
      </bottom>
      <diagonal/>
    </border>
    <border>
      <left/>
      <right/>
      <top style="thick">
        <color rgb="FF6600CC"/>
      </top>
      <bottom style="thick">
        <color rgb="FF0000FF"/>
      </bottom>
      <diagonal/>
    </border>
    <border>
      <left/>
      <right style="thick">
        <color rgb="FF0000FF"/>
      </right>
      <top style="thick">
        <color rgb="FF6600CC"/>
      </top>
      <bottom style="thick">
        <color rgb="FF0000FF"/>
      </bottom>
      <diagonal/>
    </border>
    <border>
      <left style="thick">
        <color theme="3" tint="-0.499984740745262"/>
      </left>
      <right style="thick">
        <color theme="3" tint="-0.499984740745262"/>
      </right>
      <top style="thick">
        <color theme="3" tint="-0.499984740745262"/>
      </top>
      <bottom style="thick">
        <color theme="3" tint="-0.499984740745262"/>
      </bottom>
      <diagonal/>
    </border>
    <border>
      <left style="thick">
        <color rgb="FF6600CC"/>
      </left>
      <right style="thick">
        <color rgb="FF0000FF"/>
      </right>
      <top style="thick">
        <color rgb="FF6600CC"/>
      </top>
      <bottom/>
      <diagonal/>
    </border>
    <border>
      <left style="thick">
        <color rgb="FF0000FF"/>
      </left>
      <right/>
      <top style="thick">
        <color rgb="FF6600CC"/>
      </top>
      <bottom style="thin">
        <color rgb="FF0000FF"/>
      </bottom>
      <diagonal/>
    </border>
  </borders>
  <cellStyleXfs count="4">
    <xf numFmtId="0" fontId="0" fillId="0" borderId="0"/>
    <xf numFmtId="43" fontId="6" fillId="0" borderId="0" applyFont="0" applyFill="0" applyBorder="0" applyAlignment="0" applyProtection="0"/>
    <xf numFmtId="0" fontId="10" fillId="0" borderId="0" applyNumberFormat="0" applyFill="0" applyBorder="0" applyAlignment="0" applyProtection="0"/>
    <xf numFmtId="9" fontId="31" fillId="0" borderId="0" applyFont="0" applyFill="0" applyBorder="0" applyAlignment="0" applyProtection="0"/>
  </cellStyleXfs>
  <cellXfs count="551">
    <xf numFmtId="0" fontId="0" fillId="0" borderId="0" xfId="0"/>
    <xf numFmtId="0" fontId="3" fillId="0" borderId="0" xfId="0" applyFont="1"/>
    <xf numFmtId="0" fontId="0" fillId="0" borderId="0" xfId="0" applyProtection="1"/>
    <xf numFmtId="0" fontId="0" fillId="0" borderId="3" xfId="0" applyBorder="1" applyProtection="1"/>
    <xf numFmtId="0" fontId="0" fillId="0" borderId="5" xfId="0" applyBorder="1" applyProtection="1"/>
    <xf numFmtId="2" fontId="0" fillId="5" borderId="13" xfId="0" applyNumberFormat="1" applyFill="1" applyBorder="1" applyProtection="1"/>
    <xf numFmtId="37" fontId="0" fillId="5" borderId="13" xfId="1" applyNumberFormat="1" applyFont="1" applyFill="1" applyBorder="1" applyProtection="1"/>
    <xf numFmtId="2" fontId="0" fillId="5" borderId="15" xfId="0" applyNumberFormat="1" applyFill="1" applyBorder="1" applyProtection="1"/>
    <xf numFmtId="37" fontId="0" fillId="5" borderId="15" xfId="1" applyNumberFormat="1" applyFont="1" applyFill="1" applyBorder="1" applyProtection="1"/>
    <xf numFmtId="2" fontId="0" fillId="5" borderId="14" xfId="0" applyNumberFormat="1" applyFill="1" applyBorder="1" applyProtection="1"/>
    <xf numFmtId="0" fontId="0" fillId="0" borderId="16" xfId="0" applyBorder="1" applyAlignment="1" applyProtection="1">
      <alignment horizontal="center"/>
    </xf>
    <xf numFmtId="0" fontId="1" fillId="0" borderId="16" xfId="0" applyFont="1" applyBorder="1" applyAlignment="1" applyProtection="1">
      <alignment horizontal="center"/>
    </xf>
    <xf numFmtId="0" fontId="0" fillId="0" borderId="0" xfId="0" applyBorder="1" applyProtection="1"/>
    <xf numFmtId="0" fontId="0" fillId="0" borderId="14" xfId="0" applyBorder="1" applyProtection="1"/>
    <xf numFmtId="2" fontId="3" fillId="12" borderId="33" xfId="0" applyNumberFormat="1" applyFont="1" applyFill="1" applyBorder="1" applyProtection="1"/>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applyProtection="1"/>
    <xf numFmtId="0" fontId="8" fillId="0" borderId="0" xfId="0" applyFont="1" applyProtection="1"/>
    <xf numFmtId="164" fontId="8" fillId="0" borderId="0" xfId="1" applyNumberFormat="1" applyFont="1" applyProtection="1"/>
    <xf numFmtId="0" fontId="8" fillId="0" borderId="5" xfId="0" applyFont="1" applyBorder="1" applyProtection="1"/>
    <xf numFmtId="0" fontId="8" fillId="0" borderId="6" xfId="0" applyFont="1" applyBorder="1" applyAlignment="1" applyProtection="1">
      <alignment horizontal="center"/>
    </xf>
    <xf numFmtId="0" fontId="8" fillId="0" borderId="6" xfId="0" applyFont="1" applyBorder="1" applyProtection="1"/>
    <xf numFmtId="164" fontId="8" fillId="0" borderId="7" xfId="1" applyNumberFormat="1" applyFont="1" applyBorder="1" applyProtection="1"/>
    <xf numFmtId="0" fontId="26" fillId="0" borderId="12" xfId="0" applyFont="1" applyBorder="1" applyAlignment="1" applyProtection="1">
      <alignment horizontal="center"/>
    </xf>
    <xf numFmtId="164" fontId="26" fillId="0" borderId="12" xfId="1" applyNumberFormat="1" applyFont="1" applyBorder="1" applyAlignment="1" applyProtection="1">
      <alignment horizontal="center"/>
    </xf>
    <xf numFmtId="0" fontId="8" fillId="0" borderId="14" xfId="0" applyFont="1" applyBorder="1" applyAlignment="1" applyProtection="1">
      <alignment horizontal="center"/>
    </xf>
    <xf numFmtId="164" fontId="8" fillId="0" borderId="14" xfId="1" applyNumberFormat="1" applyFont="1" applyBorder="1" applyAlignment="1" applyProtection="1">
      <alignment horizontal="center"/>
    </xf>
    <xf numFmtId="0" fontId="2" fillId="12" borderId="8" xfId="0" applyFont="1" applyFill="1" applyBorder="1" applyProtection="1"/>
    <xf numFmtId="0" fontId="2" fillId="12" borderId="9" xfId="0" applyFont="1" applyFill="1" applyBorder="1" applyProtection="1"/>
    <xf numFmtId="0" fontId="8" fillId="12" borderId="9" xfId="0" applyFont="1" applyFill="1" applyBorder="1" applyProtection="1"/>
    <xf numFmtId="0" fontId="3" fillId="0" borderId="52" xfId="0" applyFont="1" applyBorder="1" applyProtection="1"/>
    <xf numFmtId="0" fontId="3" fillId="0" borderId="54" xfId="0" applyFont="1" applyBorder="1" applyProtection="1"/>
    <xf numFmtId="0" fontId="0" fillId="0" borderId="28" xfId="0" applyBorder="1" applyAlignment="1" applyProtection="1">
      <alignment horizontal="center"/>
    </xf>
    <xf numFmtId="0" fontId="0" fillId="0" borderId="28" xfId="0" applyFill="1" applyBorder="1" applyAlignment="1" applyProtection="1">
      <alignment horizontal="center"/>
    </xf>
    <xf numFmtId="0" fontId="0" fillId="0" borderId="29" xfId="0" applyFill="1" applyBorder="1" applyAlignment="1" applyProtection="1">
      <alignment horizontal="center"/>
    </xf>
    <xf numFmtId="0" fontId="3" fillId="10" borderId="10" xfId="0" applyFont="1" applyFill="1" applyBorder="1" applyAlignment="1" applyProtection="1">
      <alignment horizontal="center" vertical="top" wrapText="1"/>
    </xf>
    <xf numFmtId="0" fontId="3" fillId="10" borderId="16" xfId="0" applyFont="1" applyFill="1" applyBorder="1" applyAlignment="1" applyProtection="1">
      <alignment horizontal="center" vertical="top" wrapText="1"/>
    </xf>
    <xf numFmtId="2" fontId="18" fillId="10" borderId="16" xfId="0" applyNumberFormat="1" applyFont="1" applyFill="1" applyBorder="1" applyAlignment="1" applyProtection="1">
      <alignment horizontal="center" vertical="top" wrapText="1"/>
    </xf>
    <xf numFmtId="37" fontId="18" fillId="10" borderId="8" xfId="0" applyNumberFormat="1" applyFont="1" applyFill="1" applyBorder="1" applyAlignment="1" applyProtection="1">
      <alignment horizontal="center" vertical="top" wrapText="1"/>
    </xf>
    <xf numFmtId="0" fontId="3" fillId="4" borderId="28" xfId="0" applyFont="1" applyFill="1" applyBorder="1" applyAlignment="1" applyProtection="1">
      <alignment horizontal="center" vertical="top" wrapText="1"/>
    </xf>
    <xf numFmtId="0" fontId="3" fillId="11" borderId="27" xfId="0" applyFont="1" applyFill="1" applyBorder="1" applyAlignment="1" applyProtection="1">
      <alignment horizontal="center" vertical="top" wrapText="1"/>
    </xf>
    <xf numFmtId="0" fontId="3" fillId="11" borderId="10" xfId="0" applyFont="1" applyFill="1" applyBorder="1" applyAlignment="1" applyProtection="1">
      <alignment horizontal="center" vertical="top" wrapText="1"/>
    </xf>
    <xf numFmtId="0" fontId="0" fillId="4" borderId="16" xfId="0" applyFill="1" applyBorder="1" applyProtection="1"/>
    <xf numFmtId="0" fontId="0" fillId="0" borderId="22" xfId="0" applyBorder="1" applyProtection="1"/>
    <xf numFmtId="0" fontId="0" fillId="0" borderId="22" xfId="0" applyFill="1" applyBorder="1" applyAlignment="1" applyProtection="1">
      <alignment horizontal="left"/>
    </xf>
    <xf numFmtId="0" fontId="0" fillId="0" borderId="23" xfId="0" applyFill="1" applyBorder="1" applyAlignment="1" applyProtection="1">
      <alignment vertical="top"/>
    </xf>
    <xf numFmtId="0" fontId="3" fillId="3" borderId="28" xfId="0" applyFont="1" applyFill="1" applyBorder="1" applyAlignment="1" applyProtection="1">
      <alignment horizontal="center" vertical="top" wrapText="1"/>
    </xf>
    <xf numFmtId="0" fontId="3" fillId="3" borderId="29" xfId="0" applyFont="1" applyFill="1" applyBorder="1" applyAlignment="1" applyProtection="1">
      <alignment horizontal="center" vertical="top" wrapText="1"/>
    </xf>
    <xf numFmtId="0" fontId="1" fillId="9" borderId="37" xfId="0" applyFont="1" applyFill="1" applyBorder="1" applyProtection="1"/>
    <xf numFmtId="0" fontId="0" fillId="9" borderId="37" xfId="0" applyFill="1" applyBorder="1" applyProtection="1"/>
    <xf numFmtId="39" fontId="0" fillId="9" borderId="38" xfId="1" applyNumberFormat="1" applyFont="1" applyFill="1" applyBorder="1" applyAlignment="1" applyProtection="1">
      <alignment horizontal="center"/>
    </xf>
    <xf numFmtId="164" fontId="0" fillId="9" borderId="46" xfId="1" applyNumberFormat="1" applyFont="1" applyFill="1" applyBorder="1" applyAlignment="1" applyProtection="1">
      <alignment horizontal="center"/>
    </xf>
    <xf numFmtId="164" fontId="0" fillId="4" borderId="39" xfId="1" applyNumberFormat="1" applyFont="1" applyFill="1" applyBorder="1" applyProtection="1"/>
    <xf numFmtId="0" fontId="3" fillId="4" borderId="32" xfId="0" applyFont="1" applyFill="1" applyBorder="1" applyAlignment="1" applyProtection="1">
      <alignment horizontal="center" vertical="top" wrapText="1"/>
    </xf>
    <xf numFmtId="164" fontId="0" fillId="0" borderId="22" xfId="1" applyNumberFormat="1" applyFont="1" applyBorder="1" applyAlignment="1" applyProtection="1">
      <alignment horizontal="center"/>
    </xf>
    <xf numFmtId="164" fontId="0" fillId="0" borderId="22" xfId="1" applyNumberFormat="1" applyFont="1" applyFill="1" applyBorder="1" applyProtection="1"/>
    <xf numFmtId="0" fontId="3" fillId="10" borderId="8" xfId="0" applyFont="1" applyFill="1" applyBorder="1" applyAlignment="1" applyProtection="1">
      <alignment horizontal="center" vertical="top" wrapText="1"/>
    </xf>
    <xf numFmtId="0" fontId="3" fillId="9" borderId="33" xfId="0" applyFont="1" applyFill="1" applyBorder="1" applyProtection="1"/>
    <xf numFmtId="0" fontId="0" fillId="9" borderId="33" xfId="0" applyFill="1" applyBorder="1" applyProtection="1"/>
    <xf numFmtId="0" fontId="0" fillId="9" borderId="36" xfId="0" applyFill="1" applyBorder="1" applyProtection="1"/>
    <xf numFmtId="0" fontId="0" fillId="12" borderId="40" xfId="0" applyFill="1" applyBorder="1" applyProtection="1"/>
    <xf numFmtId="0" fontId="0" fillId="12" borderId="41" xfId="0" applyFill="1" applyBorder="1" applyProtection="1"/>
    <xf numFmtId="164" fontId="0" fillId="12" borderId="41" xfId="1" applyNumberFormat="1" applyFont="1" applyFill="1" applyBorder="1" applyProtection="1"/>
    <xf numFmtId="0" fontId="3" fillId="12" borderId="6" xfId="0" applyFont="1" applyFill="1" applyBorder="1" applyProtection="1"/>
    <xf numFmtId="0" fontId="0" fillId="12" borderId="7" xfId="0" applyFill="1" applyBorder="1" applyProtection="1"/>
    <xf numFmtId="0" fontId="3" fillId="12" borderId="8" xfId="0" applyFont="1" applyFill="1" applyBorder="1" applyProtection="1"/>
    <xf numFmtId="0" fontId="0" fillId="12" borderId="10" xfId="0" applyFill="1" applyBorder="1" applyProtection="1"/>
    <xf numFmtId="0" fontId="0" fillId="12" borderId="28" xfId="0" applyFill="1" applyBorder="1" applyAlignment="1" applyProtection="1">
      <alignment horizontal="center"/>
    </xf>
    <xf numFmtId="164" fontId="3" fillId="12" borderId="8" xfId="1" applyNumberFormat="1" applyFont="1" applyFill="1" applyBorder="1" applyProtection="1"/>
    <xf numFmtId="2" fontId="3" fillId="12" borderId="45" xfId="0" applyNumberFormat="1" applyFont="1" applyFill="1" applyBorder="1" applyProtection="1"/>
    <xf numFmtId="0" fontId="3" fillId="12" borderId="44" xfId="0" applyFont="1" applyFill="1" applyBorder="1" applyProtection="1"/>
    <xf numFmtId="164" fontId="3" fillId="12" borderId="42" xfId="1" applyNumberFormat="1" applyFont="1" applyFill="1" applyBorder="1" applyAlignment="1" applyProtection="1">
      <alignment horizontal="center"/>
    </xf>
    <xf numFmtId="164" fontId="3" fillId="12" borderId="45" xfId="1" applyNumberFormat="1" applyFont="1" applyFill="1" applyBorder="1" applyAlignment="1" applyProtection="1">
      <alignment horizontal="center"/>
    </xf>
    <xf numFmtId="0" fontId="8" fillId="0" borderId="13" xfId="0" applyFont="1" applyBorder="1" applyProtection="1"/>
    <xf numFmtId="164" fontId="8" fillId="0" borderId="13" xfId="1" applyNumberFormat="1" applyFont="1" applyBorder="1" applyProtection="1"/>
    <xf numFmtId="164" fontId="3" fillId="12" borderId="36" xfId="1" applyNumberFormat="1" applyFont="1" applyFill="1" applyBorder="1" applyProtection="1"/>
    <xf numFmtId="164" fontId="3" fillId="12" borderId="34" xfId="1" applyNumberFormat="1" applyFont="1" applyFill="1" applyBorder="1" applyProtection="1"/>
    <xf numFmtId="164" fontId="3" fillId="12" borderId="35" xfId="1" applyNumberFormat="1" applyFont="1" applyFill="1" applyBorder="1" applyProtection="1"/>
    <xf numFmtId="164" fontId="3" fillId="12" borderId="33" xfId="1" applyNumberFormat="1" applyFont="1" applyFill="1" applyBorder="1" applyProtection="1"/>
    <xf numFmtId="164" fontId="8" fillId="12" borderId="16" xfId="1" applyNumberFormat="1" applyFont="1" applyFill="1" applyBorder="1" applyProtection="1"/>
    <xf numFmtId="0" fontId="21" fillId="0" borderId="3" xfId="0" applyNumberFormat="1" applyFont="1" applyBorder="1" applyAlignment="1" applyProtection="1">
      <alignment vertical="top"/>
    </xf>
    <xf numFmtId="0" fontId="21" fillId="0" borderId="5" xfId="0" applyNumberFormat="1" applyFont="1" applyBorder="1" applyAlignment="1" applyProtection="1">
      <alignment vertical="top"/>
    </xf>
    <xf numFmtId="0" fontId="3" fillId="0" borderId="59" xfId="0" applyFont="1" applyBorder="1" applyAlignment="1" applyProtection="1">
      <alignment horizontal="center"/>
      <protection locked="0"/>
    </xf>
    <xf numFmtId="0" fontId="3" fillId="0" borderId="60" xfId="0" applyFont="1" applyBorder="1" applyAlignment="1" applyProtection="1">
      <alignment horizontal="center"/>
      <protection locked="0"/>
    </xf>
    <xf numFmtId="0" fontId="3" fillId="0" borderId="61" xfId="0" applyFont="1" applyBorder="1" applyAlignment="1" applyProtection="1">
      <alignment horizontal="center"/>
      <protection locked="0"/>
    </xf>
    <xf numFmtId="0" fontId="21" fillId="0" borderId="16" xfId="0" applyNumberFormat="1" applyFont="1" applyBorder="1" applyAlignment="1" applyProtection="1">
      <alignment vertical="top"/>
    </xf>
    <xf numFmtId="0" fontId="21" fillId="0" borderId="63" xfId="0" applyNumberFormat="1" applyFont="1" applyBorder="1" applyAlignment="1" applyProtection="1">
      <alignment vertical="top"/>
    </xf>
    <xf numFmtId="0" fontId="3" fillId="0" borderId="3" xfId="0" applyFont="1" applyBorder="1" applyAlignment="1" applyProtection="1">
      <alignment horizontal="left"/>
    </xf>
    <xf numFmtId="0" fontId="8" fillId="0" borderId="3" xfId="0" applyFont="1" applyBorder="1" applyAlignment="1" applyProtection="1">
      <alignment horizontal="left" vertical="top"/>
    </xf>
    <xf numFmtId="49" fontId="3" fillId="0" borderId="3" xfId="0" applyNumberFormat="1" applyFont="1" applyBorder="1" applyProtection="1"/>
    <xf numFmtId="0" fontId="3" fillId="0" borderId="13" xfId="0" applyFont="1" applyBorder="1" applyProtection="1"/>
    <xf numFmtId="0" fontId="0" fillId="0" borderId="13" xfId="0" applyBorder="1" applyProtection="1"/>
    <xf numFmtId="0" fontId="1" fillId="12" borderId="47" xfId="0" applyFont="1" applyFill="1" applyBorder="1" applyProtection="1"/>
    <xf numFmtId="0" fontId="3" fillId="12" borderId="35" xfId="0" applyFont="1" applyFill="1" applyBorder="1" applyProtection="1"/>
    <xf numFmtId="0" fontId="3" fillId="0" borderId="0" xfId="0" applyFont="1" applyProtection="1"/>
    <xf numFmtId="164" fontId="0" fillId="0" borderId="3" xfId="1" applyNumberFormat="1" applyFont="1" applyBorder="1" applyAlignment="1" applyProtection="1">
      <alignment horizontal="center"/>
    </xf>
    <xf numFmtId="164" fontId="0" fillId="0" borderId="0" xfId="1" applyNumberFormat="1" applyFont="1" applyBorder="1" applyAlignment="1" applyProtection="1">
      <alignment horizontal="center"/>
    </xf>
    <xf numFmtId="164" fontId="0" fillId="0" borderId="0" xfId="1" applyNumberFormat="1" applyFont="1" applyFill="1" applyBorder="1" applyAlignment="1" applyProtection="1">
      <alignment horizontal="center"/>
    </xf>
    <xf numFmtId="164" fontId="0" fillId="0" borderId="0" xfId="1" applyNumberFormat="1" applyFont="1" applyFill="1" applyBorder="1" applyProtection="1"/>
    <xf numFmtId="0" fontId="3" fillId="0" borderId="0" xfId="0" applyFont="1" applyBorder="1" applyProtection="1"/>
    <xf numFmtId="0" fontId="3" fillId="0" borderId="69" xfId="0" applyFont="1" applyBorder="1" applyProtection="1">
      <protection locked="0"/>
    </xf>
    <xf numFmtId="0" fontId="3" fillId="7" borderId="69" xfId="0" applyFont="1" applyFill="1" applyBorder="1" applyAlignment="1" applyProtection="1">
      <alignment horizontal="left"/>
      <protection locked="0"/>
    </xf>
    <xf numFmtId="2" fontId="0" fillId="0" borderId="69" xfId="0" applyNumberFormat="1" applyBorder="1" applyProtection="1">
      <protection locked="0"/>
    </xf>
    <xf numFmtId="0" fontId="3" fillId="0" borderId="60" xfId="0" applyFont="1" applyBorder="1" applyProtection="1">
      <protection locked="0"/>
    </xf>
    <xf numFmtId="2" fontId="0" fillId="0" borderId="60" xfId="0" applyNumberFormat="1" applyBorder="1" applyProtection="1">
      <protection locked="0"/>
    </xf>
    <xf numFmtId="0" fontId="0" fillId="0" borderId="60" xfId="0" applyBorder="1" applyProtection="1">
      <protection locked="0"/>
    </xf>
    <xf numFmtId="0" fontId="0" fillId="0" borderId="61" xfId="0" applyBorder="1" applyProtection="1">
      <protection locked="0"/>
    </xf>
    <xf numFmtId="2" fontId="0" fillId="0" borderId="61" xfId="0" applyNumberFormat="1" applyBorder="1" applyProtection="1">
      <protection locked="0"/>
    </xf>
    <xf numFmtId="164" fontId="3" fillId="8" borderId="70" xfId="0" applyNumberFormat="1" applyFont="1" applyFill="1" applyBorder="1" applyProtection="1"/>
    <xf numFmtId="164" fontId="3" fillId="8" borderId="71" xfId="0" applyNumberFormat="1" applyFont="1" applyFill="1" applyBorder="1" applyProtection="1"/>
    <xf numFmtId="164" fontId="0" fillId="4" borderId="69" xfId="0" applyNumberFormat="1" applyFill="1" applyBorder="1" applyProtection="1"/>
    <xf numFmtId="164" fontId="3" fillId="8" borderId="72" xfId="0" applyNumberFormat="1" applyFont="1" applyFill="1" applyBorder="1" applyProtection="1"/>
    <xf numFmtId="164" fontId="3" fillId="8" borderId="50" xfId="0" applyNumberFormat="1" applyFont="1" applyFill="1" applyBorder="1" applyProtection="1"/>
    <xf numFmtId="164" fontId="0" fillId="4" borderId="60" xfId="0" applyNumberFormat="1" applyFill="1" applyBorder="1" applyProtection="1"/>
    <xf numFmtId="164" fontId="0" fillId="4" borderId="73" xfId="0" applyNumberFormat="1" applyFill="1" applyBorder="1" applyProtection="1"/>
    <xf numFmtId="164" fontId="3" fillId="8" borderId="74" xfId="0" applyNumberFormat="1" applyFont="1" applyFill="1" applyBorder="1" applyProtection="1"/>
    <xf numFmtId="164" fontId="3" fillId="8" borderId="75" xfId="0" applyNumberFormat="1" applyFont="1" applyFill="1" applyBorder="1" applyProtection="1"/>
    <xf numFmtId="164" fontId="0" fillId="4" borderId="61" xfId="0" applyNumberFormat="1" applyFill="1" applyBorder="1" applyProtection="1"/>
    <xf numFmtId="0" fontId="0" fillId="0" borderId="59" xfId="0" applyBorder="1" applyProtection="1">
      <protection locked="0"/>
    </xf>
    <xf numFmtId="2" fontId="0" fillId="0" borderId="59" xfId="0" applyNumberFormat="1" applyBorder="1" applyProtection="1">
      <protection locked="0"/>
    </xf>
    <xf numFmtId="164" fontId="0" fillId="0" borderId="76" xfId="1" applyNumberFormat="1" applyFont="1" applyBorder="1" applyAlignment="1" applyProtection="1">
      <alignment horizontal="right"/>
      <protection locked="0"/>
    </xf>
    <xf numFmtId="164" fontId="0" fillId="4" borderId="77" xfId="0" applyNumberFormat="1" applyFill="1" applyBorder="1" applyProtection="1"/>
    <xf numFmtId="0" fontId="0" fillId="7" borderId="60" xfId="0" applyFill="1" applyBorder="1" applyAlignment="1" applyProtection="1">
      <alignment horizontal="right"/>
      <protection locked="0"/>
    </xf>
    <xf numFmtId="164" fontId="0" fillId="0" borderId="78" xfId="0" applyNumberFormat="1" applyBorder="1" applyProtection="1">
      <protection locked="0"/>
    </xf>
    <xf numFmtId="164" fontId="0" fillId="0" borderId="78" xfId="1" applyNumberFormat="1" applyFont="1" applyBorder="1" applyAlignment="1" applyProtection="1">
      <alignment horizontal="right"/>
      <protection locked="0"/>
    </xf>
    <xf numFmtId="0" fontId="0" fillId="0" borderId="79" xfId="0" applyBorder="1" applyProtection="1">
      <protection locked="0"/>
    </xf>
    <xf numFmtId="2" fontId="0" fillId="0" borderId="79" xfId="0" applyNumberFormat="1" applyBorder="1" applyProtection="1">
      <protection locked="0"/>
    </xf>
    <xf numFmtId="164" fontId="0" fillId="0" borderId="80" xfId="1" applyNumberFormat="1" applyFont="1" applyBorder="1" applyAlignment="1" applyProtection="1">
      <alignment horizontal="right"/>
      <protection locked="0"/>
    </xf>
    <xf numFmtId="164" fontId="0" fillId="4" borderId="81" xfId="0" applyNumberFormat="1" applyFill="1" applyBorder="1" applyProtection="1"/>
    <xf numFmtId="164" fontId="0" fillId="0" borderId="83" xfId="0" applyNumberFormat="1" applyBorder="1" applyProtection="1">
      <protection locked="0"/>
    </xf>
    <xf numFmtId="0" fontId="0" fillId="0" borderId="84" xfId="0" applyBorder="1" applyProtection="1">
      <protection locked="0"/>
    </xf>
    <xf numFmtId="0" fontId="3" fillId="0" borderId="76" xfId="0" applyFont="1" applyBorder="1" applyAlignment="1" applyProtection="1">
      <alignment horizontal="center"/>
    </xf>
    <xf numFmtId="0" fontId="3" fillId="0" borderId="78" xfId="0" applyFont="1" applyBorder="1" applyAlignment="1" applyProtection="1">
      <alignment horizontal="left"/>
    </xf>
    <xf numFmtId="0" fontId="3" fillId="0" borderId="86" xfId="0" applyFont="1" applyBorder="1" applyProtection="1"/>
    <xf numFmtId="164" fontId="0" fillId="0" borderId="85" xfId="0" applyNumberFormat="1" applyBorder="1" applyProtection="1">
      <protection locked="0"/>
    </xf>
    <xf numFmtId="0" fontId="3" fillId="4" borderId="16" xfId="0" applyFont="1" applyFill="1" applyBorder="1" applyAlignment="1" applyProtection="1">
      <alignment horizontal="center" vertical="top" wrapText="1"/>
    </xf>
    <xf numFmtId="164" fontId="3" fillId="4" borderId="59" xfId="0" applyNumberFormat="1" applyFont="1" applyFill="1" applyBorder="1" applyProtection="1"/>
    <xf numFmtId="164" fontId="3" fillId="4" borderId="60" xfId="0" applyNumberFormat="1" applyFont="1" applyFill="1" applyBorder="1" applyProtection="1"/>
    <xf numFmtId="164" fontId="3" fillId="4" borderId="61" xfId="0" applyNumberFormat="1" applyFont="1" applyFill="1" applyBorder="1" applyProtection="1"/>
    <xf numFmtId="0" fontId="0" fillId="0" borderId="87" xfId="0" applyBorder="1" applyProtection="1"/>
    <xf numFmtId="0" fontId="3" fillId="4" borderId="88" xfId="0" applyFont="1" applyFill="1" applyBorder="1" applyAlignment="1" applyProtection="1">
      <alignment horizontal="center" vertical="top" wrapText="1"/>
    </xf>
    <xf numFmtId="0" fontId="0" fillId="4" borderId="89" xfId="0" applyFill="1" applyBorder="1" applyProtection="1"/>
    <xf numFmtId="164" fontId="0" fillId="4" borderId="90" xfId="0" applyNumberFormat="1" applyFill="1" applyBorder="1" applyProtection="1"/>
    <xf numFmtId="164" fontId="0" fillId="4" borderId="91" xfId="0" applyNumberFormat="1" applyFill="1" applyBorder="1" applyProtection="1"/>
    <xf numFmtId="164" fontId="0" fillId="4" borderId="92" xfId="0" applyNumberFormat="1" applyFill="1" applyBorder="1" applyProtection="1"/>
    <xf numFmtId="164" fontId="3" fillId="12" borderId="93" xfId="1" applyNumberFormat="1" applyFont="1" applyFill="1" applyBorder="1" applyProtection="1"/>
    <xf numFmtId="0" fontId="0" fillId="0" borderId="95" xfId="0" applyBorder="1" applyProtection="1"/>
    <xf numFmtId="0" fontId="0" fillId="0" borderId="96" xfId="0" applyBorder="1" applyProtection="1"/>
    <xf numFmtId="0" fontId="0" fillId="0" borderId="98" xfId="0" applyBorder="1" applyAlignment="1" applyProtection="1">
      <alignment wrapText="1"/>
    </xf>
    <xf numFmtId="0" fontId="19" fillId="10" borderId="99" xfId="0" applyFont="1" applyFill="1" applyBorder="1" applyAlignment="1" applyProtection="1">
      <alignment horizontal="center" vertical="top" wrapText="1"/>
    </xf>
    <xf numFmtId="0" fontId="0" fillId="0" borderId="100" xfId="0" applyBorder="1" applyProtection="1">
      <protection locked="0"/>
    </xf>
    <xf numFmtId="0" fontId="0" fillId="0" borderId="101" xfId="0" applyBorder="1" applyProtection="1">
      <protection locked="0"/>
    </xf>
    <xf numFmtId="0" fontId="0" fillId="0" borderId="102" xfId="0" applyBorder="1" applyProtection="1">
      <protection locked="0"/>
    </xf>
    <xf numFmtId="0" fontId="1" fillId="12" borderId="103" xfId="0" applyFont="1" applyFill="1" applyBorder="1" applyProtection="1"/>
    <xf numFmtId="0" fontId="1" fillId="12" borderId="104" xfId="0" applyFont="1" applyFill="1" applyBorder="1" applyProtection="1"/>
    <xf numFmtId="37" fontId="0" fillId="0" borderId="106" xfId="1" applyNumberFormat="1" applyFont="1" applyBorder="1" applyProtection="1">
      <protection locked="0"/>
    </xf>
    <xf numFmtId="37" fontId="0" fillId="0" borderId="83" xfId="1" applyNumberFormat="1" applyFont="1" applyBorder="1" applyProtection="1">
      <protection locked="0"/>
    </xf>
    <xf numFmtId="37" fontId="0" fillId="0" borderId="85" xfId="1" applyNumberFormat="1" applyFont="1" applyBorder="1" applyProtection="1">
      <protection locked="0"/>
    </xf>
    <xf numFmtId="0" fontId="0" fillId="0" borderId="94" xfId="0" applyBorder="1" applyProtection="1"/>
    <xf numFmtId="0" fontId="3" fillId="11" borderId="108" xfId="0" applyFont="1" applyFill="1" applyBorder="1" applyAlignment="1" applyProtection="1">
      <alignment horizontal="center" vertical="top" wrapText="1"/>
    </xf>
    <xf numFmtId="164" fontId="3" fillId="8" borderId="109" xfId="0" applyNumberFormat="1" applyFont="1" applyFill="1" applyBorder="1" applyProtection="1"/>
    <xf numFmtId="164" fontId="3" fillId="8" borderId="110" xfId="0" applyNumberFormat="1" applyFont="1" applyFill="1" applyBorder="1" applyProtection="1"/>
    <xf numFmtId="164" fontId="3" fillId="8" borderId="111" xfId="0" applyNumberFormat="1" applyFont="1" applyFill="1" applyBorder="1" applyProtection="1"/>
    <xf numFmtId="164" fontId="3" fillId="12" borderId="112" xfId="1" applyNumberFormat="1" applyFont="1" applyFill="1" applyBorder="1" applyProtection="1"/>
    <xf numFmtId="0" fontId="3" fillId="10" borderId="113" xfId="0" applyFont="1" applyFill="1" applyBorder="1" applyAlignment="1" applyProtection="1">
      <alignment horizontal="center" vertical="top" wrapText="1"/>
    </xf>
    <xf numFmtId="0" fontId="0" fillId="0" borderId="114" xfId="0" applyBorder="1" applyProtection="1">
      <protection locked="0"/>
    </xf>
    <xf numFmtId="2" fontId="0" fillId="0" borderId="87" xfId="0" applyNumberFormat="1" applyBorder="1" applyProtection="1"/>
    <xf numFmtId="0" fontId="0" fillId="0" borderId="115" xfId="0" applyBorder="1" applyProtection="1">
      <protection locked="0"/>
    </xf>
    <xf numFmtId="0" fontId="0" fillId="9" borderId="116" xfId="0" applyFill="1" applyBorder="1" applyProtection="1"/>
    <xf numFmtId="0" fontId="0" fillId="0" borderId="117" xfId="0" applyBorder="1" applyProtection="1"/>
    <xf numFmtId="2" fontId="0" fillId="0" borderId="118" xfId="0" applyNumberFormat="1" applyBorder="1" applyProtection="1"/>
    <xf numFmtId="0" fontId="3" fillId="4" borderId="121" xfId="0" applyFont="1" applyFill="1" applyBorder="1" applyAlignment="1" applyProtection="1">
      <alignment horizontal="center" vertical="top" wrapText="1"/>
    </xf>
    <xf numFmtId="164" fontId="0" fillId="4" borderId="122" xfId="0" applyNumberFormat="1" applyFill="1" applyBorder="1" applyProtection="1"/>
    <xf numFmtId="164" fontId="0" fillId="4" borderId="123" xfId="0" applyNumberFormat="1" applyFill="1" applyBorder="1" applyProtection="1"/>
    <xf numFmtId="164" fontId="0" fillId="4" borderId="124" xfId="0" applyNumberFormat="1" applyFill="1" applyBorder="1" applyProtection="1"/>
    <xf numFmtId="0" fontId="0" fillId="9" borderId="125" xfId="0" applyFill="1" applyBorder="1" applyProtection="1"/>
    <xf numFmtId="164" fontId="0" fillId="4" borderId="93" xfId="1" applyNumberFormat="1" applyFont="1" applyFill="1" applyBorder="1" applyProtection="1"/>
    <xf numFmtId="0" fontId="0" fillId="0" borderId="97" xfId="0" applyBorder="1" applyProtection="1"/>
    <xf numFmtId="164" fontId="0" fillId="0" borderId="87" xfId="1" applyNumberFormat="1" applyFont="1" applyFill="1" applyBorder="1" applyProtection="1"/>
    <xf numFmtId="164" fontId="0" fillId="12" borderId="127" xfId="1" applyNumberFormat="1" applyFont="1" applyFill="1" applyBorder="1" applyProtection="1"/>
    <xf numFmtId="0" fontId="0" fillId="12" borderId="97" xfId="0" applyFill="1" applyBorder="1" applyProtection="1"/>
    <xf numFmtId="164" fontId="3" fillId="12" borderId="89" xfId="1" applyNumberFormat="1" applyFont="1" applyFill="1" applyBorder="1" applyProtection="1"/>
    <xf numFmtId="164" fontId="3" fillId="12" borderId="129" xfId="1" applyNumberFormat="1" applyFont="1" applyFill="1" applyBorder="1" applyAlignment="1" applyProtection="1">
      <alignment horizontal="center"/>
    </xf>
    <xf numFmtId="0" fontId="0" fillId="12" borderId="105" xfId="0" applyFill="1" applyBorder="1" applyProtection="1"/>
    <xf numFmtId="164" fontId="0" fillId="12" borderId="130" xfId="0" applyNumberFormat="1" applyFill="1" applyBorder="1" applyProtection="1"/>
    <xf numFmtId="0" fontId="3" fillId="4" borderId="113" xfId="0" applyFont="1" applyFill="1" applyBorder="1" applyAlignment="1" applyProtection="1">
      <alignment horizontal="center" vertical="top" wrapText="1"/>
    </xf>
    <xf numFmtId="164" fontId="3" fillId="4" borderId="114" xfId="0" applyNumberFormat="1" applyFont="1" applyFill="1" applyBorder="1" applyProtection="1"/>
    <xf numFmtId="164" fontId="3" fillId="4" borderId="101" xfId="0" applyNumberFormat="1" applyFont="1" applyFill="1" applyBorder="1" applyProtection="1"/>
    <xf numFmtId="164" fontId="3" fillId="4" borderId="115" xfId="0" applyNumberFormat="1" applyFont="1" applyFill="1" applyBorder="1" applyProtection="1"/>
    <xf numFmtId="164" fontId="0" fillId="4" borderId="116" xfId="1" applyNumberFormat="1" applyFont="1" applyFill="1" applyBorder="1" applyAlignment="1" applyProtection="1">
      <alignment horizontal="center"/>
    </xf>
    <xf numFmtId="0" fontId="0" fillId="0" borderId="98" xfId="0" applyFill="1" applyBorder="1" applyAlignment="1" applyProtection="1">
      <alignment horizontal="left"/>
    </xf>
    <xf numFmtId="0" fontId="0" fillId="4" borderId="139" xfId="0" applyFill="1" applyBorder="1" applyAlignment="1" applyProtection="1">
      <alignment horizontal="center" vertical="top"/>
    </xf>
    <xf numFmtId="164" fontId="0" fillId="4" borderId="140" xfId="1" applyNumberFormat="1" applyFont="1" applyFill="1" applyBorder="1" applyProtection="1"/>
    <xf numFmtId="164" fontId="0" fillId="4" borderId="141" xfId="1" applyNumberFormat="1" applyFont="1" applyFill="1" applyBorder="1" applyProtection="1"/>
    <xf numFmtId="164" fontId="0" fillId="4" borderId="142" xfId="1" applyNumberFormat="1" applyFont="1" applyFill="1" applyBorder="1" applyProtection="1"/>
    <xf numFmtId="164" fontId="0" fillId="4" borderId="143" xfId="1" applyNumberFormat="1" applyFont="1" applyFill="1" applyBorder="1" applyProtection="1"/>
    <xf numFmtId="0" fontId="8" fillId="0" borderId="59" xfId="0" applyFont="1" applyBorder="1" applyProtection="1">
      <protection locked="0"/>
    </xf>
    <xf numFmtId="37" fontId="8" fillId="0" borderId="59" xfId="1" applyNumberFormat="1" applyFont="1" applyBorder="1" applyProtection="1">
      <protection locked="0"/>
    </xf>
    <xf numFmtId="0" fontId="8" fillId="0" borderId="60" xfId="0" applyFont="1" applyBorder="1" applyProtection="1">
      <protection locked="0"/>
    </xf>
    <xf numFmtId="37" fontId="8" fillId="0" borderId="60" xfId="1" applyNumberFormat="1" applyFont="1" applyBorder="1" applyProtection="1">
      <protection locked="0"/>
    </xf>
    <xf numFmtId="0" fontId="8" fillId="0" borderId="61" xfId="0" applyFont="1" applyBorder="1" applyProtection="1">
      <protection locked="0"/>
    </xf>
    <xf numFmtId="37" fontId="8" fillId="0" borderId="61" xfId="1" applyNumberFormat="1" applyFont="1" applyBorder="1" applyProtection="1">
      <protection locked="0"/>
    </xf>
    <xf numFmtId="0" fontId="0" fillId="0" borderId="140" xfId="0" applyBorder="1" applyProtection="1">
      <protection locked="0"/>
    </xf>
    <xf numFmtId="0" fontId="0" fillId="0" borderId="141" xfId="0" applyBorder="1" applyProtection="1">
      <protection locked="0"/>
    </xf>
    <xf numFmtId="0" fontId="0" fillId="0" borderId="142" xfId="0" applyBorder="1" applyProtection="1">
      <protection locked="0"/>
    </xf>
    <xf numFmtId="0" fontId="0" fillId="7" borderId="76" xfId="0" applyFill="1" applyBorder="1" applyAlignment="1" applyProtection="1">
      <alignment horizontal="left"/>
      <protection locked="0"/>
    </xf>
    <xf numFmtId="0" fontId="0" fillId="7" borderId="78" xfId="0" applyFill="1" applyBorder="1" applyAlignment="1" applyProtection="1">
      <alignment horizontal="left"/>
      <protection locked="0"/>
    </xf>
    <xf numFmtId="0" fontId="0" fillId="7" borderId="146" xfId="0" applyFill="1" applyBorder="1" applyAlignment="1" applyProtection="1">
      <alignment horizontal="left"/>
      <protection locked="0"/>
    </xf>
    <xf numFmtId="0" fontId="7" fillId="0" borderId="59" xfId="0" applyFont="1" applyBorder="1" applyProtection="1">
      <protection locked="0"/>
    </xf>
    <xf numFmtId="0" fontId="7" fillId="0" borderId="60" xfId="0" applyFont="1" applyBorder="1" applyProtection="1">
      <protection locked="0"/>
    </xf>
    <xf numFmtId="0" fontId="21" fillId="0" borderId="149" xfId="0" applyNumberFormat="1" applyFont="1" applyBorder="1" applyAlignment="1" applyProtection="1">
      <alignment vertical="top"/>
    </xf>
    <xf numFmtId="0" fontId="21" fillId="0" borderId="8" xfId="0" applyNumberFormat="1" applyFont="1" applyBorder="1" applyAlignment="1" applyProtection="1">
      <alignment vertical="top"/>
    </xf>
    <xf numFmtId="0" fontId="0" fillId="0" borderId="0" xfId="0" applyAlignment="1" applyProtection="1">
      <alignment horizontal="center" vertical="top" wrapText="1"/>
    </xf>
    <xf numFmtId="0" fontId="21" fillId="0" borderId="13" xfId="0" applyNumberFormat="1" applyFont="1" applyBorder="1" applyAlignment="1" applyProtection="1">
      <alignment vertical="top"/>
    </xf>
    <xf numFmtId="0" fontId="3" fillId="0" borderId="53" xfId="0" applyFont="1" applyBorder="1" applyAlignment="1" applyProtection="1">
      <alignment horizontal="left" vertical="top"/>
      <protection locked="0"/>
    </xf>
    <xf numFmtId="0" fontId="3" fillId="0" borderId="56" xfId="0" applyFont="1" applyBorder="1" applyAlignment="1" applyProtection="1">
      <alignment horizontal="left" vertical="top"/>
      <protection locked="0"/>
    </xf>
    <xf numFmtId="0" fontId="3" fillId="0" borderId="55" xfId="0" applyFont="1" applyBorder="1" applyAlignment="1" applyProtection="1">
      <alignment horizontal="left" vertical="top" wrapText="1"/>
    </xf>
    <xf numFmtId="0" fontId="0" fillId="7" borderId="12" xfId="0" applyFill="1" applyBorder="1" applyAlignment="1" applyProtection="1">
      <alignment horizontal="right"/>
      <protection locked="0"/>
    </xf>
    <xf numFmtId="0" fontId="0" fillId="7" borderId="15" xfId="0" applyFill="1" applyBorder="1" applyAlignment="1" applyProtection="1">
      <alignment horizontal="right"/>
      <protection locked="0"/>
    </xf>
    <xf numFmtId="0" fontId="0" fillId="7" borderId="150" xfId="0" applyFill="1" applyBorder="1" applyAlignment="1" applyProtection="1">
      <alignment horizontal="left"/>
      <protection locked="0"/>
    </xf>
    <xf numFmtId="0" fontId="0" fillId="7" borderId="60" xfId="0" applyFill="1" applyBorder="1" applyAlignment="1" applyProtection="1">
      <alignment horizontal="left"/>
      <protection locked="0"/>
    </xf>
    <xf numFmtId="2" fontId="3" fillId="0" borderId="0" xfId="0" applyNumberFormat="1" applyFont="1" applyProtection="1"/>
    <xf numFmtId="0" fontId="3" fillId="0" borderId="0" xfId="0" applyFont="1" applyFill="1" applyBorder="1" applyProtection="1"/>
    <xf numFmtId="0" fontId="0" fillId="0" borderId="17" xfId="0" applyBorder="1" applyAlignment="1" applyProtection="1">
      <alignment horizontal="center"/>
    </xf>
    <xf numFmtId="0" fontId="0" fillId="0" borderId="17" xfId="0" applyBorder="1" applyProtection="1"/>
    <xf numFmtId="42" fontId="12" fillId="0" borderId="17" xfId="0" applyNumberFormat="1" applyFont="1" applyBorder="1" applyProtection="1"/>
    <xf numFmtId="0" fontId="0" fillId="0" borderId="17" xfId="0" applyFill="1" applyBorder="1" applyProtection="1"/>
    <xf numFmtId="165" fontId="0" fillId="0" borderId="0" xfId="0" applyNumberFormat="1" applyBorder="1" applyProtection="1"/>
    <xf numFmtId="3" fontId="0" fillId="0" borderId="0" xfId="0" applyNumberFormat="1" applyBorder="1" applyProtection="1"/>
    <xf numFmtId="165" fontId="0" fillId="0" borderId="0" xfId="0" applyNumberFormat="1" applyFill="1" applyBorder="1" applyProtection="1"/>
    <xf numFmtId="0" fontId="11" fillId="0" borderId="0" xfId="0" applyFont="1" applyBorder="1" applyProtection="1"/>
    <xf numFmtId="0" fontId="8" fillId="2" borderId="11" xfId="0" applyFont="1" applyFill="1" applyBorder="1" applyProtection="1"/>
    <xf numFmtId="164" fontId="8" fillId="2" borderId="2" xfId="1" applyNumberFormat="1" applyFont="1" applyFill="1" applyBorder="1" applyProtection="1"/>
    <xf numFmtId="164" fontId="0" fillId="0" borderId="151" xfId="0" applyNumberFormat="1" applyBorder="1" applyProtection="1">
      <protection locked="0"/>
    </xf>
    <xf numFmtId="0" fontId="0" fillId="0" borderId="69" xfId="0" applyBorder="1" applyProtection="1">
      <protection locked="0"/>
    </xf>
    <xf numFmtId="164" fontId="0" fillId="0" borderId="90" xfId="0" applyNumberFormat="1" applyBorder="1" applyProtection="1">
      <protection locked="0"/>
    </xf>
    <xf numFmtId="0" fontId="27" fillId="15" borderId="0" xfId="0" applyFont="1" applyFill="1" applyAlignment="1" applyProtection="1">
      <alignment horizontal="left" vertical="top" wrapText="1"/>
    </xf>
    <xf numFmtId="0" fontId="3" fillId="0" borderId="3"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2" xfId="0" applyFont="1" applyBorder="1" applyAlignment="1" applyProtection="1">
      <alignment horizontal="center" vertical="top" wrapText="1"/>
    </xf>
    <xf numFmtId="0" fontId="0" fillId="0" borderId="4" xfId="0" applyBorder="1" applyProtection="1"/>
    <xf numFmtId="42" fontId="0" fillId="0" borderId="4" xfId="0" applyNumberFormat="1" applyBorder="1" applyProtection="1"/>
    <xf numFmtId="0" fontId="0" fillId="0" borderId="3" xfId="0" applyFill="1" applyBorder="1" applyProtection="1"/>
    <xf numFmtId="0" fontId="3" fillId="0" borderId="6" xfId="0" applyFont="1" applyBorder="1" applyProtection="1"/>
    <xf numFmtId="0" fontId="0" fillId="0" borderId="6" xfId="0" applyBorder="1" applyProtection="1"/>
    <xf numFmtId="165" fontId="0" fillId="0" borderId="6" xfId="0" applyNumberFormat="1" applyBorder="1" applyProtection="1"/>
    <xf numFmtId="3" fontId="0" fillId="0" borderId="6" xfId="0" applyNumberFormat="1" applyBorder="1" applyProtection="1"/>
    <xf numFmtId="42" fontId="0" fillId="0" borderId="7" xfId="0" applyNumberFormat="1" applyBorder="1" applyProtection="1"/>
    <xf numFmtId="0" fontId="14" fillId="0" borderId="1" xfId="0" applyFont="1" applyBorder="1" applyAlignment="1" applyProtection="1">
      <alignment wrapText="1"/>
    </xf>
    <xf numFmtId="165" fontId="0" fillId="0" borderId="4" xfId="0" applyNumberFormat="1" applyBorder="1" applyProtection="1"/>
    <xf numFmtId="0" fontId="3" fillId="0" borderId="6" xfId="0" applyFont="1" applyFill="1" applyBorder="1" applyProtection="1"/>
    <xf numFmtId="0" fontId="0" fillId="0" borderId="7" xfId="0" applyBorder="1" applyProtection="1"/>
    <xf numFmtId="0" fontId="1" fillId="0" borderId="0" xfId="0" applyFont="1" applyFill="1" applyBorder="1" applyProtection="1"/>
    <xf numFmtId="2" fontId="3" fillId="0" borderId="0" xfId="0" applyNumberFormat="1" applyFont="1" applyFill="1" applyBorder="1" applyProtection="1"/>
    <xf numFmtId="37" fontId="3" fillId="0" borderId="0" xfId="1" applyNumberFormat="1" applyFont="1" applyFill="1" applyBorder="1" applyProtection="1"/>
    <xf numFmtId="0" fontId="1" fillId="12" borderId="152" xfId="0" applyFont="1" applyFill="1" applyBorder="1" applyProtection="1"/>
    <xf numFmtId="0" fontId="1" fillId="12" borderId="153" xfId="0" applyFont="1" applyFill="1" applyBorder="1" applyProtection="1"/>
    <xf numFmtId="0" fontId="3" fillId="12" borderId="153" xfId="0" applyFont="1" applyFill="1" applyBorder="1" applyProtection="1"/>
    <xf numFmtId="2" fontId="3" fillId="12" borderId="153" xfId="0" applyNumberFormat="1" applyFont="1" applyFill="1" applyBorder="1" applyProtection="1"/>
    <xf numFmtId="37" fontId="3" fillId="12" borderId="153" xfId="1" applyNumberFormat="1" applyFont="1" applyFill="1" applyBorder="1" applyProtection="1"/>
    <xf numFmtId="37" fontId="3" fillId="12" borderId="152" xfId="1" applyNumberFormat="1" applyFont="1" applyFill="1" applyBorder="1" applyProtection="1"/>
    <xf numFmtId="37" fontId="3" fillId="12" borderId="154" xfId="1" applyNumberFormat="1" applyFont="1" applyFill="1" applyBorder="1" applyProtection="1"/>
    <xf numFmtId="0" fontId="0" fillId="0" borderId="156" xfId="0" applyBorder="1" applyProtection="1"/>
    <xf numFmtId="0" fontId="0" fillId="0" borderId="118" xfId="0" applyBorder="1" applyAlignment="1" applyProtection="1">
      <alignment horizontal="center" vertical="top" wrapText="1"/>
    </xf>
    <xf numFmtId="164" fontId="0" fillId="0" borderId="157" xfId="1" applyNumberFormat="1" applyFont="1" applyFill="1" applyBorder="1" applyProtection="1"/>
    <xf numFmtId="10" fontId="0" fillId="0" borderId="0" xfId="3" applyNumberFormat="1" applyFont="1" applyProtection="1"/>
    <xf numFmtId="0" fontId="0" fillId="17" borderId="0" xfId="0" applyFill="1" applyProtection="1"/>
    <xf numFmtId="0" fontId="0" fillId="17" borderId="0" xfId="0" applyFill="1" applyAlignment="1" applyProtection="1">
      <alignment horizontal="left"/>
    </xf>
    <xf numFmtId="0" fontId="3" fillId="17" borderId="0" xfId="0" applyFont="1" applyFill="1" applyAlignment="1" applyProtection="1">
      <alignment horizontal="left"/>
    </xf>
    <xf numFmtId="0" fontId="0" fillId="17" borderId="0" xfId="0" applyFill="1" applyAlignment="1" applyProtection="1">
      <alignment vertical="top"/>
    </xf>
    <xf numFmtId="0" fontId="21" fillId="17" borderId="3" xfId="0" applyNumberFormat="1" applyFont="1" applyFill="1" applyBorder="1" applyAlignment="1" applyProtection="1">
      <alignment vertical="top"/>
    </xf>
    <xf numFmtId="49" fontId="0" fillId="17" borderId="0" xfId="0" applyNumberFormat="1" applyFill="1" applyAlignment="1" applyProtection="1">
      <alignment vertical="top"/>
    </xf>
    <xf numFmtId="49" fontId="0" fillId="17" borderId="0" xfId="0" applyNumberFormat="1" applyFill="1" applyAlignment="1" applyProtection="1">
      <alignment horizontal="left" vertical="top"/>
    </xf>
    <xf numFmtId="49" fontId="21" fillId="17" borderId="0" xfId="0" applyNumberFormat="1" applyFont="1" applyFill="1" applyAlignment="1" applyProtection="1">
      <alignment vertical="top"/>
    </xf>
    <xf numFmtId="0" fontId="0" fillId="17" borderId="0" xfId="0" applyNumberFormat="1" applyFill="1" applyAlignment="1" applyProtection="1">
      <alignment vertical="top"/>
    </xf>
    <xf numFmtId="49" fontId="0" fillId="17" borderId="0" xfId="0" applyNumberFormat="1" applyFill="1" applyProtection="1"/>
    <xf numFmtId="0" fontId="0" fillId="17" borderId="0" xfId="0" applyFill="1" applyAlignment="1" applyProtection="1">
      <alignment horizontal="center" vertical="top" wrapText="1"/>
    </xf>
    <xf numFmtId="0" fontId="0" fillId="17" borderId="0" xfId="0" applyFill="1" applyAlignment="1" applyProtection="1"/>
    <xf numFmtId="0" fontId="1" fillId="17" borderId="0" xfId="0" applyFont="1" applyFill="1" applyBorder="1" applyProtection="1"/>
    <xf numFmtId="0" fontId="0" fillId="17" borderId="0" xfId="0" applyFill="1" applyAlignment="1"/>
    <xf numFmtId="0" fontId="3" fillId="17" borderId="0" xfId="0" applyFont="1" applyFill="1" applyProtection="1"/>
    <xf numFmtId="0" fontId="3" fillId="17" borderId="0" xfId="0" applyFont="1" applyFill="1" applyBorder="1" applyProtection="1"/>
    <xf numFmtId="2" fontId="3" fillId="17" borderId="0" xfId="0" applyNumberFormat="1" applyFont="1" applyFill="1" applyBorder="1" applyProtection="1"/>
    <xf numFmtId="37" fontId="3" fillId="17" borderId="0" xfId="1" applyNumberFormat="1" applyFont="1" applyFill="1" applyBorder="1" applyProtection="1"/>
    <xf numFmtId="0" fontId="0" fillId="17" borderId="0" xfId="0" applyFill="1" applyBorder="1" applyAlignment="1" applyProtection="1"/>
    <xf numFmtId="0" fontId="0" fillId="17" borderId="0" xfId="0" applyFill="1" applyBorder="1" applyAlignment="1"/>
    <xf numFmtId="37" fontId="3" fillId="17" borderId="0" xfId="1" applyNumberFormat="1" applyFont="1" applyFill="1" applyBorder="1" applyAlignment="1" applyProtection="1"/>
    <xf numFmtId="0" fontId="0" fillId="17" borderId="94" xfId="0" applyFill="1" applyBorder="1" applyProtection="1"/>
    <xf numFmtId="0" fontId="0" fillId="17" borderId="95" xfId="0" applyFill="1" applyBorder="1" applyProtection="1"/>
    <xf numFmtId="0" fontId="0" fillId="17" borderId="96" xfId="0" applyFill="1" applyBorder="1" applyProtection="1"/>
    <xf numFmtId="0" fontId="0" fillId="17" borderId="97" xfId="0" applyFill="1" applyBorder="1" applyProtection="1"/>
    <xf numFmtId="0" fontId="0" fillId="17" borderId="0" xfId="0" applyFill="1" applyBorder="1" applyProtection="1"/>
    <xf numFmtId="0" fontId="1" fillId="17" borderId="0" xfId="0" applyFont="1" applyFill="1" applyBorder="1" applyAlignment="1" applyProtection="1">
      <alignment horizontal="center"/>
    </xf>
    <xf numFmtId="0" fontId="14" fillId="17" borderId="22" xfId="0" applyFont="1" applyFill="1" applyBorder="1" applyProtection="1"/>
    <xf numFmtId="0" fontId="14" fillId="17" borderId="22" xfId="0" applyFont="1" applyFill="1" applyBorder="1" applyAlignment="1" applyProtection="1">
      <alignment horizontal="center"/>
    </xf>
    <xf numFmtId="0" fontId="1" fillId="17" borderId="22" xfId="0" applyFont="1" applyFill="1" applyBorder="1" applyAlignment="1" applyProtection="1">
      <alignment horizontal="center"/>
    </xf>
    <xf numFmtId="0" fontId="0" fillId="17" borderId="22" xfId="0" applyFill="1" applyBorder="1" applyProtection="1"/>
    <xf numFmtId="0" fontId="22" fillId="17" borderId="0" xfId="0" applyFont="1" applyFill="1" applyBorder="1" applyAlignment="1" applyProtection="1">
      <alignment horizontal="left" vertical="top"/>
    </xf>
    <xf numFmtId="0" fontId="23" fillId="17" borderId="0" xfId="0" applyFont="1" applyFill="1" applyAlignment="1" applyProtection="1">
      <alignment horizontal="left" vertical="top"/>
    </xf>
    <xf numFmtId="0" fontId="23" fillId="17" borderId="0" xfId="0" applyFont="1" applyFill="1" applyBorder="1" applyAlignment="1" applyProtection="1">
      <alignment horizontal="left" vertical="top"/>
    </xf>
    <xf numFmtId="0" fontId="0" fillId="17" borderId="30" xfId="0" applyFill="1" applyBorder="1" applyAlignment="1" applyProtection="1">
      <alignment horizontal="center"/>
    </xf>
    <xf numFmtId="0" fontId="3" fillId="17" borderId="30" xfId="0" applyFont="1" applyFill="1" applyBorder="1" applyAlignment="1" applyProtection="1">
      <alignment horizontal="center" vertical="top" wrapText="1"/>
    </xf>
    <xf numFmtId="0" fontId="19" fillId="17" borderId="18" xfId="0" applyFont="1" applyFill="1" applyBorder="1" applyAlignment="1" applyProtection="1">
      <alignment horizontal="center" vertical="top" wrapText="1"/>
    </xf>
    <xf numFmtId="0" fontId="3" fillId="17" borderId="9" xfId="0" applyFont="1" applyFill="1" applyBorder="1" applyAlignment="1" applyProtection="1">
      <alignment horizontal="center" vertical="top" wrapText="1"/>
    </xf>
    <xf numFmtId="2" fontId="18" fillId="17" borderId="9" xfId="0" applyNumberFormat="1" applyFont="1" applyFill="1" applyBorder="1" applyAlignment="1" applyProtection="1">
      <alignment horizontal="center" vertical="top" wrapText="1"/>
    </xf>
    <xf numFmtId="37" fontId="18" fillId="17" borderId="9" xfId="0" applyNumberFormat="1" applyFont="1" applyFill="1" applyBorder="1" applyAlignment="1" applyProtection="1">
      <alignment horizontal="center" vertical="top" wrapText="1"/>
    </xf>
    <xf numFmtId="0" fontId="0" fillId="17" borderId="9" xfId="0" applyFill="1" applyBorder="1" applyAlignment="1" applyProtection="1">
      <alignment vertical="top"/>
    </xf>
    <xf numFmtId="0" fontId="0" fillId="17" borderId="0" xfId="0" applyFill="1" applyBorder="1" applyAlignment="1" applyProtection="1">
      <alignment horizontal="left" vertical="top"/>
    </xf>
    <xf numFmtId="0" fontId="0" fillId="17" borderId="0" xfId="0" applyFill="1" applyAlignment="1" applyProtection="1">
      <alignment horizontal="left" vertical="top"/>
    </xf>
    <xf numFmtId="0" fontId="0" fillId="17" borderId="0" xfId="0" applyFill="1" applyBorder="1" applyAlignment="1" applyProtection="1">
      <alignment horizontal="right" vertical="center"/>
    </xf>
    <xf numFmtId="0" fontId="0" fillId="17" borderId="0" xfId="0" applyFill="1" applyBorder="1" applyAlignment="1" applyProtection="1">
      <alignment horizontal="left"/>
    </xf>
    <xf numFmtId="4" fontId="0" fillId="17" borderId="1" xfId="0" applyNumberFormat="1" applyFill="1" applyBorder="1" applyAlignment="1" applyProtection="1"/>
    <xf numFmtId="164" fontId="0" fillId="17" borderId="1" xfId="0" applyNumberFormat="1" applyFill="1" applyBorder="1" applyAlignment="1" applyProtection="1">
      <alignment horizontal="left"/>
    </xf>
    <xf numFmtId="164" fontId="3" fillId="17" borderId="0" xfId="0" applyNumberFormat="1" applyFont="1" applyFill="1" applyBorder="1" applyProtection="1"/>
    <xf numFmtId="164" fontId="0" fillId="17" borderId="1" xfId="0" applyNumberFormat="1" applyFill="1" applyBorder="1" applyAlignment="1" applyProtection="1">
      <alignment vertical="top"/>
    </xf>
    <xf numFmtId="0" fontId="0" fillId="17" borderId="0" xfId="0" applyFill="1" applyBorder="1" applyAlignment="1" applyProtection="1">
      <alignment vertical="top"/>
    </xf>
    <xf numFmtId="4" fontId="0" fillId="17" borderId="0" xfId="0" applyNumberFormat="1" applyFill="1" applyBorder="1" applyAlignment="1" applyProtection="1"/>
    <xf numFmtId="164" fontId="0" fillId="17" borderId="0" xfId="0" applyNumberFormat="1" applyFill="1" applyBorder="1" applyAlignment="1" applyProtection="1">
      <alignment horizontal="left"/>
    </xf>
    <xf numFmtId="164" fontId="0" fillId="17" borderId="0" xfId="0" applyNumberFormat="1" applyFill="1" applyBorder="1" applyAlignment="1" applyProtection="1">
      <alignment vertical="top"/>
    </xf>
    <xf numFmtId="164" fontId="0" fillId="17" borderId="6" xfId="0" applyNumberFormat="1" applyFill="1" applyBorder="1" applyAlignment="1" applyProtection="1">
      <alignment vertical="top"/>
    </xf>
    <xf numFmtId="0" fontId="0" fillId="17" borderId="47" xfId="0" applyFill="1" applyBorder="1" applyAlignment="1" applyProtection="1">
      <alignment horizontal="right" vertical="center"/>
    </xf>
    <xf numFmtId="0" fontId="1" fillId="17" borderId="47" xfId="0" applyFont="1" applyFill="1" applyBorder="1" applyProtection="1"/>
    <xf numFmtId="0" fontId="0" fillId="17" borderId="47" xfId="0" applyFill="1" applyBorder="1" applyAlignment="1" applyProtection="1">
      <alignment horizontal="left"/>
    </xf>
    <xf numFmtId="4" fontId="0" fillId="17" borderId="47" xfId="0" applyNumberFormat="1" applyFill="1" applyBorder="1" applyAlignment="1" applyProtection="1"/>
    <xf numFmtId="164" fontId="0" fillId="17" borderId="47" xfId="0" applyNumberFormat="1" applyFill="1" applyBorder="1" applyAlignment="1" applyProtection="1">
      <alignment horizontal="left"/>
    </xf>
    <xf numFmtId="164" fontId="3" fillId="17" borderId="47" xfId="1" applyNumberFormat="1" applyFont="1" applyFill="1" applyBorder="1" applyProtection="1"/>
    <xf numFmtId="164" fontId="3" fillId="17" borderId="1" xfId="1" applyNumberFormat="1" applyFont="1" applyFill="1" applyBorder="1" applyProtection="1"/>
    <xf numFmtId="0" fontId="22" fillId="17" borderId="0" xfId="0" applyFont="1" applyFill="1" applyBorder="1" applyAlignment="1" applyProtection="1">
      <alignment vertical="top"/>
    </xf>
    <xf numFmtId="0" fontId="23" fillId="17" borderId="0" xfId="0" applyFont="1" applyFill="1" applyBorder="1" applyAlignment="1" applyProtection="1">
      <alignment vertical="top"/>
    </xf>
    <xf numFmtId="0" fontId="0" fillId="17" borderId="0" xfId="0" applyFill="1" applyBorder="1" applyAlignment="1" applyProtection="1">
      <alignment horizontal="center"/>
    </xf>
    <xf numFmtId="0" fontId="8" fillId="17" borderId="0" xfId="0" applyFont="1" applyFill="1" applyProtection="1"/>
    <xf numFmtId="164" fontId="8" fillId="17" borderId="0" xfId="1" applyNumberFormat="1" applyFont="1" applyFill="1" applyProtection="1"/>
    <xf numFmtId="0" fontId="3" fillId="0" borderId="59" xfId="0" applyFont="1" applyBorder="1" applyProtection="1">
      <protection locked="0"/>
    </xf>
    <xf numFmtId="0" fontId="3" fillId="0" borderId="60" xfId="0" quotePrefix="1" applyFont="1" applyBorder="1" applyProtection="1">
      <protection locked="0"/>
    </xf>
    <xf numFmtId="1" fontId="3" fillId="0" borderId="50" xfId="0" applyNumberFormat="1" applyFont="1" applyBorder="1" applyAlignment="1" applyProtection="1">
      <alignment horizontal="left" vertical="top"/>
      <protection locked="0"/>
    </xf>
    <xf numFmtId="0" fontId="29" fillId="0" borderId="59" xfId="0" applyFont="1" applyFill="1" applyBorder="1" applyProtection="1">
      <protection locked="0"/>
    </xf>
    <xf numFmtId="0" fontId="8" fillId="0" borderId="59" xfId="0" applyFont="1" applyFill="1" applyBorder="1" applyProtection="1">
      <protection locked="0"/>
    </xf>
    <xf numFmtId="0" fontId="29" fillId="6" borderId="59" xfId="0" applyFont="1" applyFill="1" applyBorder="1" applyProtection="1"/>
    <xf numFmtId="0" fontId="8" fillId="6" borderId="59" xfId="0" applyFont="1" applyFill="1" applyBorder="1" applyProtection="1"/>
    <xf numFmtId="37" fontId="8" fillId="0" borderId="59" xfId="1" applyNumberFormat="1" applyFont="1" applyBorder="1" applyProtection="1"/>
    <xf numFmtId="0" fontId="8" fillId="0" borderId="69" xfId="0" applyFont="1" applyBorder="1" applyProtection="1">
      <protection locked="0"/>
    </xf>
    <xf numFmtId="0" fontId="8" fillId="6" borderId="16" xfId="0" applyFont="1" applyFill="1" applyBorder="1" applyProtection="1"/>
    <xf numFmtId="10" fontId="0" fillId="0" borderId="0" xfId="0" applyNumberFormat="1" applyProtection="1"/>
    <xf numFmtId="0" fontId="32" fillId="0" borderId="0" xfId="0" applyFont="1" applyAlignment="1" applyProtection="1">
      <alignment horizontal="center" vertical="center"/>
    </xf>
    <xf numFmtId="0" fontId="8" fillId="0" borderId="0" xfId="0" applyFont="1" applyAlignment="1" applyProtection="1">
      <alignment horizontal="justify" vertical="center"/>
    </xf>
    <xf numFmtId="0" fontId="33" fillId="0" borderId="0" xfId="0" applyFont="1" applyAlignment="1" applyProtection="1">
      <alignment horizontal="left" vertical="top" wrapText="1"/>
    </xf>
    <xf numFmtId="0" fontId="23" fillId="0" borderId="0" xfId="0" applyFont="1" applyAlignment="1" applyProtection="1">
      <alignment horizontal="left" vertical="top" wrapText="1"/>
    </xf>
    <xf numFmtId="0" fontId="33" fillId="0" borderId="0" xfId="0" applyFont="1" applyAlignment="1" applyProtection="1">
      <alignment horizontal="left" vertical="top" wrapText="1"/>
      <protection locked="0"/>
    </xf>
    <xf numFmtId="0" fontId="3" fillId="17" borderId="0" xfId="0" applyFont="1" applyFill="1" applyProtection="1">
      <protection locked="0"/>
    </xf>
    <xf numFmtId="0" fontId="33" fillId="0" borderId="0" xfId="0" applyFont="1" applyFill="1" applyAlignment="1" applyProtection="1">
      <alignment horizontal="left" vertical="top" wrapText="1"/>
    </xf>
    <xf numFmtId="0" fontId="3" fillId="0" borderId="0" xfId="0" applyFont="1" applyAlignment="1">
      <alignment horizontal="center"/>
    </xf>
    <xf numFmtId="0" fontId="10" fillId="0" borderId="0" xfId="2" applyFont="1" applyAlignment="1" applyProtection="1">
      <alignment horizontal="left" vertical="top" wrapText="1"/>
      <protection locked="0"/>
    </xf>
    <xf numFmtId="0" fontId="33" fillId="0" borderId="0" xfId="0" applyFont="1" applyAlignment="1">
      <alignment horizontal="left" vertical="top" wrapText="1"/>
    </xf>
    <xf numFmtId="0" fontId="10" fillId="0" borderId="0" xfId="2" applyFont="1" applyAlignment="1" applyProtection="1">
      <alignment horizontal="justify" vertical="center"/>
    </xf>
    <xf numFmtId="0" fontId="3" fillId="0" borderId="0" xfId="0" applyFont="1" applyAlignment="1" applyProtection="1">
      <alignment horizontal="justify" vertical="center"/>
    </xf>
    <xf numFmtId="0" fontId="3" fillId="0" borderId="0" xfId="0" applyFont="1" applyAlignment="1" applyProtection="1">
      <alignment horizontal="left" vertical="top" wrapText="1"/>
    </xf>
    <xf numFmtId="0" fontId="35" fillId="11" borderId="68" xfId="0" applyFont="1" applyFill="1" applyBorder="1" applyAlignment="1" applyProtection="1">
      <alignment horizontal="left" vertical="top" wrapText="1"/>
    </xf>
    <xf numFmtId="0" fontId="35" fillId="0" borderId="0" xfId="0" applyFont="1" applyFill="1" applyBorder="1" applyAlignment="1" applyProtection="1">
      <alignment horizontal="left" vertical="top" wrapText="1"/>
    </xf>
    <xf numFmtId="0" fontId="2" fillId="4" borderId="6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7"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36" fillId="0" borderId="0" xfId="0" applyFont="1" applyAlignment="1" applyProtection="1">
      <alignment horizontal="left" vertical="top" wrapText="1"/>
    </xf>
    <xf numFmtId="0" fontId="34" fillId="0" borderId="0" xfId="0" applyFont="1" applyAlignment="1" applyProtection="1">
      <alignment horizontal="left" vertical="top" wrapText="1"/>
    </xf>
    <xf numFmtId="0" fontId="37" fillId="0" borderId="0" xfId="0" applyFont="1" applyAlignment="1" applyProtection="1">
      <alignment horizontal="left" vertical="top" wrapText="1"/>
    </xf>
    <xf numFmtId="0" fontId="37" fillId="15" borderId="0" xfId="0" applyFont="1" applyFill="1" applyAlignment="1" applyProtection="1">
      <alignment horizontal="left" vertical="top" wrapText="1"/>
    </xf>
    <xf numFmtId="0" fontId="40" fillId="13" borderId="64"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41" fillId="14" borderId="65" xfId="0" applyFont="1" applyFill="1" applyBorder="1" applyAlignment="1" applyProtection="1">
      <alignment horizontal="center" vertical="top" wrapText="1"/>
    </xf>
    <xf numFmtId="0" fontId="42" fillId="0" borderId="66" xfId="0" applyFont="1" applyFill="1" applyBorder="1" applyAlignment="1" applyProtection="1">
      <alignment horizontal="center" vertical="top" wrapText="1"/>
    </xf>
    <xf numFmtId="0" fontId="45" fillId="16" borderId="155" xfId="0" applyFont="1" applyFill="1" applyBorder="1" applyAlignment="1" applyProtection="1">
      <alignment horizontal="center" vertical="top" wrapText="1"/>
    </xf>
    <xf numFmtId="0" fontId="23" fillId="12" borderId="0" xfId="0" applyFont="1" applyFill="1" applyAlignment="1">
      <alignment horizontal="left" vertical="top" wrapText="1"/>
    </xf>
    <xf numFmtId="0" fontId="46" fillId="12" borderId="0" xfId="0" applyFont="1" applyFill="1" applyAlignment="1">
      <alignment horizontal="center" vertical="center"/>
    </xf>
    <xf numFmtId="10" fontId="12" fillId="0" borderId="17" xfId="3" applyNumberFormat="1" applyFont="1" applyBorder="1" applyProtection="1"/>
    <xf numFmtId="10" fontId="12" fillId="0" borderId="17" xfId="3" applyNumberFormat="1" applyFont="1" applyFill="1" applyBorder="1" applyProtection="1"/>
    <xf numFmtId="0" fontId="1" fillId="0" borderId="8" xfId="0" applyFont="1" applyBorder="1" applyAlignment="1" applyProtection="1">
      <alignment horizontal="left" vertical="top" wrapText="1"/>
    </xf>
    <xf numFmtId="0" fontId="1" fillId="0" borderId="10" xfId="0" applyFont="1" applyBorder="1" applyAlignment="1">
      <alignment horizontal="left" vertical="top" wrapText="1"/>
    </xf>
    <xf numFmtId="0" fontId="25" fillId="0" borderId="3" xfId="0" applyFont="1" applyBorder="1" applyAlignment="1" applyProtection="1">
      <alignment horizontal="center"/>
    </xf>
    <xf numFmtId="0" fontId="25" fillId="0" borderId="0" xfId="0" applyFont="1" applyBorder="1" applyAlignment="1" applyProtection="1">
      <alignment horizontal="center"/>
    </xf>
    <xf numFmtId="0" fontId="15" fillId="4" borderId="8" xfId="0" applyFont="1" applyFill="1" applyBorder="1" applyAlignment="1" applyProtection="1">
      <alignment horizontal="center" vertical="top"/>
    </xf>
    <xf numFmtId="0" fontId="16" fillId="0" borderId="9" xfId="0" applyFont="1" applyBorder="1" applyAlignment="1" applyProtection="1">
      <alignment horizontal="center" vertical="top"/>
    </xf>
    <xf numFmtId="0" fontId="16" fillId="0" borderId="10" xfId="0" applyFont="1" applyBorder="1" applyAlignment="1" applyProtection="1">
      <alignment horizontal="center" vertical="top"/>
    </xf>
    <xf numFmtId="0" fontId="3" fillId="0" borderId="58" xfId="0" applyFont="1" applyBorder="1" applyAlignment="1" applyProtection="1">
      <alignment horizontal="center" wrapText="1"/>
    </xf>
    <xf numFmtId="0" fontId="0" fillId="0" borderId="51" xfId="0" applyBorder="1" applyAlignment="1" applyProtection="1">
      <alignment wrapText="1"/>
    </xf>
    <xf numFmtId="0" fontId="0" fillId="0" borderId="57" xfId="0" applyBorder="1" applyAlignment="1" applyProtection="1">
      <alignment wrapText="1"/>
    </xf>
    <xf numFmtId="0" fontId="1" fillId="7" borderId="11" xfId="0" applyFont="1" applyFill="1" applyBorder="1" applyAlignment="1" applyProtection="1">
      <alignment horizontal="left" vertical="center" wrapText="1"/>
    </xf>
    <xf numFmtId="0" fontId="4" fillId="7" borderId="9" xfId="0" applyFont="1" applyFill="1" applyBorder="1" applyAlignment="1" applyProtection="1">
      <alignment horizontal="left" vertical="center" wrapText="1"/>
    </xf>
    <xf numFmtId="0" fontId="4" fillId="7" borderId="10" xfId="0" applyFont="1" applyFill="1" applyBorder="1" applyAlignment="1" applyProtection="1">
      <alignment horizontal="left" vertical="center" wrapText="1"/>
    </xf>
    <xf numFmtId="49" fontId="9" fillId="7" borderId="8" xfId="0" applyNumberFormat="1" applyFont="1" applyFill="1" applyBorder="1" applyAlignment="1" applyProtection="1">
      <alignment horizontal="left" vertical="center" wrapText="1"/>
    </xf>
    <xf numFmtId="49" fontId="9" fillId="7" borderId="9" xfId="0" applyNumberFormat="1" applyFont="1" applyFill="1" applyBorder="1" applyAlignment="1" applyProtection="1">
      <alignment horizontal="left" vertical="center" wrapText="1"/>
    </xf>
    <xf numFmtId="49" fontId="9" fillId="7" borderId="10" xfId="0" applyNumberFormat="1" applyFont="1" applyFill="1" applyBorder="1" applyAlignment="1" applyProtection="1">
      <alignment horizontal="left" vertical="center" wrapText="1"/>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0" fillId="0" borderId="4" xfId="0" applyBorder="1" applyAlignment="1" applyProtection="1">
      <alignment horizontal="left" vertical="top" wrapText="1"/>
      <protection locked="0"/>
    </xf>
    <xf numFmtId="0" fontId="3" fillId="0" borderId="148" xfId="0" applyFont="1"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1" fillId="0" borderId="8" xfId="0" applyFont="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49" fontId="9" fillId="0" borderId="8" xfId="0" applyNumberFormat="1" applyFont="1" applyFill="1" applyBorder="1" applyAlignment="1" applyProtection="1">
      <alignment horizontal="left" vertical="center" wrapText="1"/>
    </xf>
    <xf numFmtId="0" fontId="0" fillId="0" borderId="10" xfId="0" applyBorder="1" applyAlignment="1">
      <alignment horizontal="left" vertical="center" wrapText="1"/>
    </xf>
    <xf numFmtId="49" fontId="9" fillId="0" borderId="8" xfId="0" applyNumberFormat="1" applyFont="1" applyFill="1" applyBorder="1" applyAlignment="1" applyProtection="1">
      <alignment horizontal="left" vertical="top" wrapText="1"/>
    </xf>
    <xf numFmtId="0" fontId="0" fillId="0" borderId="10" xfId="0" applyBorder="1" applyAlignment="1">
      <alignment horizontal="left" vertical="top" wrapText="1"/>
    </xf>
    <xf numFmtId="0" fontId="3" fillId="17" borderId="3" xfId="0" applyFont="1" applyFill="1" applyBorder="1" applyAlignment="1" applyProtection="1">
      <alignment horizontal="center" vertical="top" wrapText="1"/>
    </xf>
    <xf numFmtId="0" fontId="0" fillId="17" borderId="0" xfId="0" applyFill="1" applyAlignment="1" applyProtection="1">
      <alignment horizontal="center" vertical="top" wrapText="1"/>
    </xf>
    <xf numFmtId="0" fontId="0" fillId="17" borderId="3" xfId="0" applyFill="1" applyBorder="1" applyAlignment="1" applyProtection="1"/>
    <xf numFmtId="0" fontId="0" fillId="17" borderId="0" xfId="0" applyFill="1" applyAlignment="1" applyProtection="1"/>
    <xf numFmtId="49" fontId="9" fillId="7" borderId="8" xfId="0" applyNumberFormat="1" applyFont="1" applyFill="1" applyBorder="1" applyAlignment="1" applyProtection="1">
      <alignment horizontal="left" wrapText="1"/>
    </xf>
    <xf numFmtId="49" fontId="9" fillId="7" borderId="9" xfId="0" applyNumberFormat="1" applyFont="1" applyFill="1" applyBorder="1" applyAlignment="1" applyProtection="1">
      <alignment horizontal="left" wrapText="1"/>
    </xf>
    <xf numFmtId="49" fontId="9" fillId="7" borderId="10" xfId="0" applyNumberFormat="1" applyFont="1" applyFill="1" applyBorder="1" applyAlignment="1" applyProtection="1">
      <alignment horizontal="left" wrapText="1"/>
    </xf>
    <xf numFmtId="0" fontId="3" fillId="0" borderId="11"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 fillId="4" borderId="8" xfId="0" applyFont="1" applyFill="1" applyBorder="1" applyAlignment="1" applyProtection="1">
      <alignment horizontal="center" vertical="top"/>
    </xf>
    <xf numFmtId="0" fontId="2" fillId="0" borderId="9" xfId="0" applyFont="1" applyBorder="1" applyAlignment="1" applyProtection="1">
      <alignment horizontal="center" vertical="top"/>
    </xf>
    <xf numFmtId="0" fontId="2" fillId="0" borderId="10" xfId="0" applyFont="1" applyBorder="1" applyAlignment="1" applyProtection="1">
      <alignment horizontal="center" vertical="top"/>
    </xf>
    <xf numFmtId="49" fontId="3" fillId="0" borderId="5" xfId="0" applyNumberFormat="1" applyFont="1" applyFill="1" applyBorder="1" applyAlignment="1" applyProtection="1">
      <alignment horizontal="left" vertical="top" wrapText="1"/>
      <protection locked="0"/>
    </xf>
    <xf numFmtId="49" fontId="0" fillId="0" borderId="6" xfId="0" applyNumberFormat="1" applyFill="1" applyBorder="1" applyAlignment="1" applyProtection="1">
      <alignment horizontal="left" vertical="top" wrapText="1"/>
      <protection locked="0"/>
    </xf>
    <xf numFmtId="49" fontId="0" fillId="0" borderId="7" xfId="0" applyNumberFormat="1" applyFill="1" applyBorder="1" applyAlignment="1" applyProtection="1">
      <alignment horizontal="left" vertical="top" wrapText="1"/>
      <protection locked="0"/>
    </xf>
    <xf numFmtId="0" fontId="0" fillId="4" borderId="9" xfId="0" applyFill="1" applyBorder="1" applyAlignment="1" applyProtection="1">
      <alignment horizontal="center" vertical="top"/>
    </xf>
    <xf numFmtId="0" fontId="0" fillId="4" borderId="10" xfId="0" applyFill="1" applyBorder="1" applyAlignment="1" applyProtection="1">
      <alignment horizontal="center" vertical="top"/>
    </xf>
    <xf numFmtId="0" fontId="2" fillId="0" borderId="8" xfId="0" applyFont="1" applyFill="1"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13" fillId="8" borderId="134" xfId="0" applyFont="1" applyFill="1" applyBorder="1" applyAlignment="1" applyProtection="1">
      <alignment horizontal="left" wrapText="1"/>
    </xf>
    <xf numFmtId="0" fontId="13" fillId="8" borderId="135" xfId="0" applyFont="1" applyFill="1" applyBorder="1" applyAlignment="1" applyProtection="1">
      <alignment horizontal="left" wrapText="1"/>
    </xf>
    <xf numFmtId="0" fontId="13" fillId="8" borderId="136" xfId="0" applyFont="1" applyFill="1" applyBorder="1" applyAlignment="1" applyProtection="1">
      <alignment horizontal="left" wrapText="1"/>
    </xf>
    <xf numFmtId="0" fontId="3" fillId="0" borderId="107" xfId="0" applyFont="1" applyFill="1" applyBorder="1" applyAlignment="1" applyProtection="1">
      <alignment horizontal="center" vertical="top"/>
    </xf>
    <xf numFmtId="0" fontId="0" fillId="0" borderId="30" xfId="0" applyFill="1" applyBorder="1" applyAlignment="1" applyProtection="1">
      <alignment horizontal="center" vertical="top"/>
    </xf>
    <xf numFmtId="0" fontId="0" fillId="0" borderId="31" xfId="0" applyFill="1" applyBorder="1" applyAlignment="1" applyProtection="1">
      <alignment horizontal="center" vertical="top"/>
    </xf>
    <xf numFmtId="0" fontId="15" fillId="4" borderId="131" xfId="0" applyFont="1" applyFill="1" applyBorder="1" applyAlignment="1" applyProtection="1">
      <alignment horizontal="left" vertical="top"/>
    </xf>
    <xf numFmtId="0" fontId="16" fillId="0" borderId="133" xfId="0" applyFont="1" applyBorder="1" applyAlignment="1" applyProtection="1">
      <alignment horizontal="left" vertical="top"/>
    </xf>
    <xf numFmtId="0" fontId="0" fillId="0" borderId="133" xfId="0" applyBorder="1" applyAlignment="1"/>
    <xf numFmtId="0" fontId="0" fillId="0" borderId="132" xfId="0" applyBorder="1" applyAlignment="1"/>
    <xf numFmtId="0" fontId="3" fillId="0" borderId="82" xfId="0" applyFont="1" applyBorder="1" applyAlignment="1" applyProtection="1">
      <alignment horizontal="left"/>
    </xf>
    <xf numFmtId="0" fontId="0" fillId="0" borderId="76" xfId="0" applyBorder="1" applyAlignment="1" applyProtection="1">
      <alignment horizontal="left"/>
    </xf>
    <xf numFmtId="0" fontId="3" fillId="0" borderId="83" xfId="0" applyFont="1" applyBorder="1" applyAlignment="1" applyProtection="1">
      <alignment horizontal="left"/>
    </xf>
    <xf numFmtId="0" fontId="0" fillId="0" borderId="78" xfId="0" applyBorder="1" applyAlignment="1" applyProtection="1"/>
    <xf numFmtId="0" fontId="3" fillId="0" borderId="83" xfId="0" applyFont="1" applyBorder="1" applyAlignment="1" applyProtection="1">
      <alignment horizontal="left" vertical="top"/>
    </xf>
    <xf numFmtId="0" fontId="0" fillId="0" borderId="78" xfId="0" applyBorder="1" applyAlignment="1" applyProtection="1">
      <alignment vertical="top"/>
    </xf>
    <xf numFmtId="0" fontId="3" fillId="0" borderId="85" xfId="0" applyFont="1" applyBorder="1" applyAlignment="1" applyProtection="1">
      <alignment horizontal="left"/>
    </xf>
    <xf numFmtId="0" fontId="0" fillId="0" borderId="86" xfId="0" applyBorder="1" applyAlignment="1" applyProtection="1">
      <alignment horizontal="left"/>
    </xf>
    <xf numFmtId="0" fontId="3" fillId="2" borderId="82" xfId="0" applyFont="1" applyFill="1" applyBorder="1" applyAlignment="1" applyProtection="1">
      <alignment horizontal="center" vertical="top"/>
    </xf>
    <xf numFmtId="0" fontId="0" fillId="0" borderId="76" xfId="0" applyBorder="1" applyAlignment="1" applyProtection="1">
      <alignment horizontal="center"/>
    </xf>
    <xf numFmtId="0" fontId="0" fillId="0" borderId="49" xfId="0" applyBorder="1" applyAlignment="1" applyProtection="1">
      <alignment horizontal="center"/>
    </xf>
    <xf numFmtId="0" fontId="0" fillId="2" borderId="83" xfId="0" applyFill="1" applyBorder="1" applyAlignment="1" applyProtection="1">
      <alignment horizontal="center" vertical="top"/>
    </xf>
    <xf numFmtId="0" fontId="0" fillId="0" borderId="78" xfId="0" applyBorder="1" applyAlignment="1" applyProtection="1">
      <alignment horizontal="center"/>
    </xf>
    <xf numFmtId="0" fontId="0" fillId="0" borderId="50" xfId="0" applyBorder="1" applyAlignment="1" applyProtection="1">
      <alignment horizontal="center"/>
    </xf>
    <xf numFmtId="0" fontId="0" fillId="2" borderId="85" xfId="0" applyFill="1" applyBorder="1" applyAlignment="1" applyProtection="1">
      <alignment horizontal="center" vertical="center"/>
    </xf>
    <xf numFmtId="0" fontId="0" fillId="0" borderId="86" xfId="0" applyBorder="1" applyAlignment="1" applyProtection="1"/>
    <xf numFmtId="0" fontId="0" fillId="0" borderId="75" xfId="0" applyBorder="1" applyAlignment="1" applyProtection="1"/>
    <xf numFmtId="0" fontId="15" fillId="17" borderId="94" xfId="0" applyFont="1" applyFill="1" applyBorder="1" applyAlignment="1" applyProtection="1">
      <alignment horizontal="center"/>
    </xf>
    <xf numFmtId="0" fontId="16" fillId="17" borderId="95" xfId="0" applyFont="1" applyFill="1" applyBorder="1" applyAlignment="1" applyProtection="1"/>
    <xf numFmtId="0" fontId="0" fillId="17" borderId="95" xfId="0" applyFill="1" applyBorder="1" applyAlignment="1"/>
    <xf numFmtId="0" fontId="0" fillId="17" borderId="96" xfId="0" applyFill="1" applyBorder="1" applyAlignment="1"/>
    <xf numFmtId="0" fontId="3" fillId="0" borderId="97" xfId="0" applyFont="1" applyBorder="1" applyAlignment="1" applyProtection="1">
      <alignment horizontal="left" wrapText="1"/>
    </xf>
    <xf numFmtId="0" fontId="0" fillId="0" borderId="0" xfId="0" applyBorder="1" applyAlignment="1" applyProtection="1">
      <alignment horizontal="left" wrapText="1"/>
    </xf>
    <xf numFmtId="37" fontId="3" fillId="17" borderId="0" xfId="1" applyNumberFormat="1" applyFont="1" applyFill="1" applyBorder="1" applyAlignment="1" applyProtection="1"/>
    <xf numFmtId="0" fontId="0" fillId="17" borderId="0" xfId="0" applyFill="1" applyAlignment="1"/>
    <xf numFmtId="0" fontId="0" fillId="17" borderId="105" xfId="0" applyFill="1" applyBorder="1" applyAlignment="1" applyProtection="1"/>
    <xf numFmtId="0" fontId="0" fillId="17" borderId="105" xfId="0" applyFill="1" applyBorder="1" applyAlignment="1"/>
    <xf numFmtId="37" fontId="30" fillId="17" borderId="0" xfId="1" applyNumberFormat="1" applyFont="1" applyFill="1" applyBorder="1" applyAlignment="1" applyProtection="1"/>
    <xf numFmtId="0" fontId="0" fillId="8" borderId="137" xfId="0" applyFill="1" applyBorder="1" applyAlignment="1" applyProtection="1">
      <alignment horizontal="center" vertical="top" wrapText="1"/>
    </xf>
    <xf numFmtId="0" fontId="0" fillId="0" borderId="144" xfId="0" applyBorder="1" applyAlignment="1">
      <alignment horizontal="center" vertical="top" wrapText="1"/>
    </xf>
    <xf numFmtId="0" fontId="0" fillId="0" borderId="145" xfId="0" applyBorder="1" applyAlignment="1">
      <alignment horizontal="center" vertical="top" wrapText="1"/>
    </xf>
    <xf numFmtId="0" fontId="0" fillId="0" borderId="119" xfId="0" applyBorder="1" applyAlignment="1">
      <alignment horizontal="center" vertical="top" wrapText="1"/>
    </xf>
    <xf numFmtId="0" fontId="0" fillId="0" borderId="6" xfId="0" applyBorder="1" applyAlignment="1">
      <alignment horizontal="center" vertical="top" wrapText="1"/>
    </xf>
    <xf numFmtId="0" fontId="0" fillId="0" borderId="120" xfId="0" applyBorder="1" applyAlignment="1">
      <alignment horizontal="center" vertical="top" wrapText="1"/>
    </xf>
    <xf numFmtId="0" fontId="13" fillId="17" borderId="0" xfId="0" applyFont="1" applyFill="1" applyBorder="1" applyAlignment="1" applyProtection="1">
      <alignment horizontal="left" vertical="top" wrapText="1"/>
    </xf>
    <xf numFmtId="0" fontId="0" fillId="17" borderId="0" xfId="0" applyFill="1" applyBorder="1" applyAlignment="1" applyProtection="1"/>
    <xf numFmtId="0" fontId="0" fillId="17" borderId="24" xfId="0" applyFill="1" applyBorder="1" applyAlignment="1" applyProtection="1"/>
    <xf numFmtId="0" fontId="0" fillId="8" borderId="137" xfId="0" applyFill="1" applyBorder="1" applyAlignment="1" applyProtection="1">
      <alignment horizontal="left" wrapText="1"/>
    </xf>
    <xf numFmtId="0" fontId="0" fillId="8" borderId="138" xfId="0" applyFill="1" applyBorder="1" applyAlignment="1" applyProtection="1">
      <alignment wrapText="1"/>
    </xf>
    <xf numFmtId="0" fontId="0" fillId="8" borderId="119" xfId="0" applyFill="1" applyBorder="1" applyAlignment="1" applyProtection="1">
      <alignment wrapText="1"/>
    </xf>
    <xf numFmtId="0" fontId="0" fillId="8" borderId="43" xfId="0" applyFill="1" applyBorder="1" applyAlignment="1" applyProtection="1">
      <alignment wrapText="1"/>
    </xf>
    <xf numFmtId="0" fontId="1" fillId="12" borderId="128" xfId="0" applyFont="1" applyFill="1" applyBorder="1" applyAlignment="1" applyProtection="1">
      <alignment horizontal="left" vertical="top"/>
    </xf>
    <xf numFmtId="0" fontId="0" fillId="12" borderId="48" xfId="0" applyFill="1" applyBorder="1" applyAlignment="1" applyProtection="1">
      <alignment horizontal="left" vertical="top"/>
    </xf>
    <xf numFmtId="0" fontId="0" fillId="12" borderId="44" xfId="0" applyFill="1" applyBorder="1" applyAlignment="1" applyProtection="1">
      <alignment horizontal="left" vertical="top"/>
    </xf>
    <xf numFmtId="0" fontId="17" fillId="12" borderId="126" xfId="0" applyFont="1" applyFill="1" applyBorder="1" applyAlignment="1" applyProtection="1">
      <alignment horizontal="left" vertical="top"/>
    </xf>
    <xf numFmtId="0" fontId="17" fillId="12" borderId="40" xfId="0" applyFont="1" applyFill="1" applyBorder="1" applyAlignment="1" applyProtection="1">
      <alignment horizontal="left" vertical="top"/>
    </xf>
    <xf numFmtId="0" fontId="14" fillId="0" borderId="98" xfId="0" applyFont="1" applyFill="1" applyBorder="1" applyAlignment="1" applyProtection="1">
      <alignment horizontal="left" vertical="top"/>
    </xf>
    <xf numFmtId="0" fontId="14" fillId="0" borderId="22" xfId="0" applyFont="1" applyBorder="1" applyAlignment="1" applyProtection="1">
      <alignment horizontal="left" vertical="top"/>
    </xf>
    <xf numFmtId="0" fontId="3" fillId="0" borderId="97"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xf numFmtId="0" fontId="0" fillId="0" borderId="97" xfId="0" applyBorder="1" applyAlignment="1" applyProtection="1">
      <alignment horizontal="left" vertical="top"/>
    </xf>
    <xf numFmtId="0" fontId="3" fillId="17" borderId="0" xfId="0" applyFont="1" applyFill="1" applyBorder="1" applyAlignment="1" applyProtection="1">
      <alignment horizontal="left" vertical="top" wrapText="1"/>
    </xf>
    <xf numFmtId="0" fontId="0" fillId="17" borderId="0" xfId="0" applyFill="1" applyBorder="1" applyAlignment="1" applyProtection="1">
      <alignment horizontal="left" vertical="top"/>
    </xf>
    <xf numFmtId="0" fontId="0" fillId="17" borderId="0" xfId="0" applyFill="1" applyBorder="1" applyAlignment="1" applyProtection="1">
      <alignment horizontal="left"/>
    </xf>
    <xf numFmtId="0" fontId="0" fillId="17" borderId="24" xfId="0" applyFill="1" applyBorder="1" applyAlignment="1" applyProtection="1">
      <alignment horizontal="left" vertical="top"/>
    </xf>
    <xf numFmtId="0" fontId="0" fillId="17" borderId="24" xfId="0" applyFill="1" applyBorder="1" applyAlignment="1" applyProtection="1">
      <alignment horizontal="left"/>
    </xf>
    <xf numFmtId="0" fontId="3" fillId="0" borderId="97"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119" xfId="0" applyBorder="1" applyAlignment="1" applyProtection="1">
      <alignment horizontal="left" vertical="top" wrapText="1"/>
    </xf>
    <xf numFmtId="0" fontId="0" fillId="0" borderId="6" xfId="0" applyBorder="1" applyAlignment="1" applyProtection="1">
      <alignment horizontal="left" vertical="top" wrapText="1"/>
    </xf>
    <xf numFmtId="0" fontId="3" fillId="17" borderId="30" xfId="0" applyFont="1" applyFill="1" applyBorder="1" applyAlignment="1" applyProtection="1">
      <alignment horizontal="center" vertical="top"/>
    </xf>
    <xf numFmtId="0" fontId="0" fillId="17" borderId="30" xfId="0" applyFill="1" applyBorder="1" applyAlignment="1" applyProtection="1">
      <alignment horizontal="center" vertical="top"/>
    </xf>
    <xf numFmtId="0" fontId="0" fillId="0" borderId="9" xfId="0" applyFill="1" applyBorder="1" applyAlignment="1" applyProtection="1">
      <alignment horizontal="center" vertical="top"/>
    </xf>
    <xf numFmtId="0" fontId="0" fillId="0" borderId="10" xfId="0" applyFill="1" applyBorder="1" applyAlignment="1" applyProtection="1">
      <alignment horizontal="center" vertical="top"/>
    </xf>
    <xf numFmtId="0" fontId="2" fillId="12" borderId="8" xfId="0" applyFont="1" applyFill="1" applyBorder="1" applyAlignment="1" applyProtection="1">
      <alignment horizontal="center" vertical="top"/>
    </xf>
    <xf numFmtId="0" fontId="0" fillId="12" borderId="9" xfId="0" applyFill="1" applyBorder="1" applyAlignment="1" applyProtection="1">
      <alignment horizontal="center" vertical="top"/>
    </xf>
    <xf numFmtId="0" fontId="0" fillId="12" borderId="10" xfId="0" applyFill="1" applyBorder="1" applyAlignment="1" applyProtection="1">
      <alignment horizontal="center" vertical="top"/>
    </xf>
    <xf numFmtId="0" fontId="8" fillId="2" borderId="3" xfId="0" applyFont="1" applyFill="1" applyBorder="1" applyAlignment="1" applyProtection="1">
      <alignment horizontal="center"/>
    </xf>
    <xf numFmtId="0" fontId="8"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7" xfId="0" applyFont="1" applyFill="1" applyBorder="1" applyAlignment="1" applyProtection="1">
      <alignment horizontal="center"/>
    </xf>
    <xf numFmtId="0" fontId="8" fillId="0" borderId="11" xfId="0" applyFont="1" applyBorder="1" applyAlignment="1" applyProtection="1">
      <alignment horizontal="left"/>
    </xf>
    <xf numFmtId="0" fontId="0" fillId="0" borderId="2" xfId="0" applyBorder="1" applyAlignment="1" applyProtection="1">
      <alignment horizontal="left"/>
    </xf>
    <xf numFmtId="0" fontId="8" fillId="0" borderId="3" xfId="0" applyFont="1" applyBorder="1" applyAlignment="1" applyProtection="1">
      <alignment horizontal="left" vertical="top"/>
    </xf>
    <xf numFmtId="0" fontId="0" fillId="0" borderId="4" xfId="0" applyBorder="1" applyAlignment="1" applyProtection="1">
      <alignment horizontal="left" vertical="top"/>
    </xf>
    <xf numFmtId="0" fontId="8" fillId="0" borderId="5" xfId="0" applyFont="1" applyBorder="1" applyAlignment="1" applyProtection="1">
      <alignment horizontal="left" vertical="top"/>
    </xf>
    <xf numFmtId="0" fontId="0" fillId="0" borderId="7" xfId="0" applyBorder="1" applyAlignment="1" applyProtection="1">
      <alignment horizontal="left" vertical="top"/>
    </xf>
    <xf numFmtId="0" fontId="3" fillId="0" borderId="0" xfId="0" applyFont="1" applyAlignment="1" applyProtection="1"/>
    <xf numFmtId="0" fontId="0" fillId="0" borderId="0" xfId="0" applyAlignment="1"/>
    <xf numFmtId="0" fontId="3" fillId="4" borderId="19" xfId="0" applyFont="1" applyFill="1" applyBorder="1" applyAlignment="1" applyProtection="1">
      <alignment horizontal="center"/>
    </xf>
    <xf numFmtId="0" fontId="0" fillId="4" borderId="20" xfId="0" applyFill="1" applyBorder="1" applyAlignment="1" applyProtection="1">
      <alignment horizontal="center"/>
    </xf>
    <xf numFmtId="0" fontId="0" fillId="4" borderId="21" xfId="0" applyFill="1" applyBorder="1" applyAlignment="1" applyProtection="1">
      <alignment horizontal="center"/>
    </xf>
    <xf numFmtId="0" fontId="3" fillId="18" borderId="25" xfId="0" applyFont="1" applyFill="1" applyBorder="1" applyAlignment="1" applyProtection="1">
      <alignment horizontal="center" vertical="top"/>
    </xf>
    <xf numFmtId="0" fontId="0" fillId="18" borderId="18" xfId="0" applyFill="1" applyBorder="1" applyAlignment="1" applyProtection="1">
      <alignment horizontal="center" vertical="top"/>
    </xf>
    <xf numFmtId="0" fontId="0" fillId="18" borderId="26" xfId="0" applyFill="1" applyBorder="1" applyAlignment="1" applyProtection="1">
      <alignment horizontal="center" vertical="top"/>
    </xf>
    <xf numFmtId="0" fontId="3" fillId="0" borderId="5" xfId="0" applyFont="1" applyBorder="1" applyProtection="1"/>
    <xf numFmtId="0" fontId="34" fillId="0" borderId="0" xfId="0" applyFont="1" applyAlignment="1">
      <alignment horizontal="left" vertical="top" wrapText="1"/>
    </xf>
    <xf numFmtId="0" fontId="37" fillId="0" borderId="0" xfId="0" applyFont="1" applyAlignment="1">
      <alignment horizontal="left" vertical="top" wrapText="1"/>
    </xf>
    <xf numFmtId="0" fontId="36" fillId="0" borderId="0" xfId="0" applyFont="1" applyAlignment="1">
      <alignment horizontal="left" vertical="top"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3" fillId="0" borderId="3" xfId="0" applyFont="1" applyBorder="1" applyAlignment="1">
      <alignment wrapText="1"/>
    </xf>
    <xf numFmtId="0" fontId="21" fillId="0" borderId="12" xfId="0" applyFont="1" applyBorder="1" applyAlignment="1">
      <alignment vertical="top"/>
    </xf>
    <xf numFmtId="0" fontId="0" fillId="0" borderId="2" xfId="0" applyBorder="1" applyAlignment="1">
      <alignment horizontal="center" vertical="top"/>
    </xf>
    <xf numFmtId="0" fontId="3" fillId="0" borderId="12" xfId="0" applyFont="1" applyBorder="1" applyAlignment="1">
      <alignment vertical="top" wrapText="1"/>
    </xf>
    <xf numFmtId="0" fontId="21" fillId="0" borderId="12" xfId="0" applyFont="1" applyBorder="1" applyAlignment="1">
      <alignment vertical="top"/>
    </xf>
    <xf numFmtId="0" fontId="3" fillId="0" borderId="2" xfId="0" applyFont="1" applyBorder="1" applyAlignment="1" applyProtection="1">
      <alignment horizontal="left" vertical="top" wrapText="1"/>
      <protection locked="0"/>
    </xf>
    <xf numFmtId="0" fontId="0" fillId="0" borderId="13" xfId="0" applyBorder="1" applyAlignment="1">
      <alignment vertical="top" wrapText="1"/>
    </xf>
    <xf numFmtId="0" fontId="0" fillId="0" borderId="13" xfId="0" applyBorder="1" applyAlignment="1">
      <alignment vertical="top"/>
    </xf>
    <xf numFmtId="0" fontId="1" fillId="0" borderId="5" xfId="0" applyFont="1" applyBorder="1" applyAlignment="1">
      <alignment vertical="top" wrapText="1"/>
    </xf>
    <xf numFmtId="0" fontId="0" fillId="0" borderId="6" xfId="0" applyBorder="1"/>
    <xf numFmtId="0" fontId="0" fillId="0" borderId="7" xfId="0" applyBorder="1"/>
  </cellXfs>
  <cellStyles count="4">
    <cellStyle name="Comma" xfId="1" builtinId="3"/>
    <cellStyle name="Hyperlink" xfId="2" builtinId="8"/>
    <cellStyle name="Normal" xfId="0" builtinId="0"/>
    <cellStyle name="Percent" xfId="3" builtinId="5"/>
  </cellStyles>
  <dxfs count="38">
    <dxf>
      <fill>
        <patternFill>
          <bgColor theme="0" tint="-4.9989318521683403E-2"/>
        </patternFill>
      </fill>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C000"/>
        </patternFill>
      </fill>
      <border>
        <left style="thin">
          <color rgb="FFC00000"/>
        </left>
        <right style="thin">
          <color rgb="FFC00000"/>
        </right>
        <top style="thin">
          <color rgb="FFC00000"/>
        </top>
        <bottom style="thin">
          <color rgb="FFC00000"/>
        </bottom>
        <vertical/>
        <horizontal/>
      </border>
    </dxf>
    <dxf>
      <font>
        <b/>
        <i val="0"/>
        <color rgb="FFC00000"/>
      </font>
      <fill>
        <patternFill>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FF"/>
      <color rgb="FF6600CC"/>
      <color rgb="FFFF5050"/>
      <color rgb="FF6600FF"/>
      <color rgb="FF7030A0"/>
      <color rgb="FFFFFFFF"/>
      <color rgb="FFFFFF99"/>
      <color rgb="FF290A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4%20EG%20Initiative%20Form"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1630680</xdr:colOff>
      <xdr:row>8</xdr:row>
      <xdr:rowOff>53340</xdr:rowOff>
    </xdr:from>
    <xdr:to>
      <xdr:col>1</xdr:col>
      <xdr:colOff>5654040</xdr:colOff>
      <xdr:row>9</xdr:row>
      <xdr:rowOff>205740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630680" y="2659380"/>
          <a:ext cx="4023360" cy="3657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a:solidFill>
                <a:schemeClr val="bg1"/>
              </a:solidFill>
              <a:effectLst/>
              <a:latin typeface="Arial" panose="020B0604020202020204" pitchFamily="34" charset="0"/>
              <a:ea typeface="+mn-ea"/>
              <a:cs typeface="Arial" panose="020B0604020202020204" pitchFamily="34" charset="0"/>
            </a:rPr>
            <a:t>JMU's Strategic Plan, 2020</a:t>
          </a:r>
          <a:r>
            <a:rPr lang="en-US" sz="1400" b="1" i="0" u="none" strike="noStrike" baseline="0">
              <a:solidFill>
                <a:schemeClr val="bg1"/>
              </a:solidFill>
              <a:effectLst/>
              <a:latin typeface="Arial" panose="020B0604020202020204" pitchFamily="34" charset="0"/>
              <a:ea typeface="+mn-ea"/>
              <a:cs typeface="Arial" panose="020B0604020202020204" pitchFamily="34" charset="0"/>
            </a:rPr>
            <a:t> - 2026</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1640725</xdr:colOff>
      <xdr:row>14</xdr:row>
      <xdr:rowOff>1193223</xdr:rowOff>
    </xdr:from>
    <xdr:to>
      <xdr:col>1</xdr:col>
      <xdr:colOff>5664085</xdr:colOff>
      <xdr:row>14</xdr:row>
      <xdr:rowOff>1662546</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2723111" y="5592041"/>
          <a:ext cx="4023360" cy="469323"/>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bg1"/>
              </a:solidFill>
              <a:effectLst/>
              <a:latin typeface="Arial" panose="020B0604020202020204" pitchFamily="34" charset="0"/>
              <a:ea typeface="+mn-ea"/>
              <a:cs typeface="Arial" panose="020B0604020202020204" pitchFamily="34" charset="0"/>
            </a:rPr>
            <a:t>FY25 Budget Planning and Development</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00" b="1" i="1" u="none" strike="noStrike" baseline="0">
              <a:solidFill>
                <a:schemeClr val="bg1"/>
              </a:solidFill>
              <a:effectLst/>
              <a:latin typeface="Arial" panose="020B0604020202020204" pitchFamily="34" charset="0"/>
              <a:ea typeface="+mn-ea"/>
              <a:cs typeface="Arial" panose="020B0604020202020204" pitchFamily="34" charset="0"/>
            </a:rPr>
            <a:t>(Click here to access OBM website)</a:t>
          </a:r>
          <a:endParaRPr lang="en-US" sz="800" i="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2156114</xdr:colOff>
      <xdr:row>16</xdr:row>
      <xdr:rowOff>86591</xdr:rowOff>
    </xdr:from>
    <xdr:to>
      <xdr:col>1</xdr:col>
      <xdr:colOff>5212774</xdr:colOff>
      <xdr:row>16</xdr:row>
      <xdr:rowOff>649432</xdr:rowOff>
    </xdr:to>
    <xdr:sp macro="" textlink="">
      <xdr:nvSpPr>
        <xdr:cNvPr id="4" name="TextBox 3">
          <a:hlinkClick xmlns:r="http://schemas.openxmlformats.org/officeDocument/2006/relationships" r:id="rId3"/>
          <a:extLst>
            <a:ext uri="{FF2B5EF4-FFF2-40B4-BE49-F238E27FC236}">
              <a16:creationId xmlns:a16="http://schemas.microsoft.com/office/drawing/2014/main" id="{D5A76112-B063-44E5-B175-7DCD4DE51434}"/>
            </a:ext>
          </a:extLst>
        </xdr:cNvPr>
        <xdr:cNvSpPr txBox="1"/>
      </xdr:nvSpPr>
      <xdr:spPr>
        <a:xfrm>
          <a:off x="3238500" y="6554932"/>
          <a:ext cx="3056660" cy="56284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600" b="1">
              <a:latin typeface="Arial" panose="020B0604020202020204" pitchFamily="34" charset="0"/>
              <a:cs typeface="Arial" panose="020B0604020202020204" pitchFamily="34" charset="0"/>
            </a:rPr>
            <a:t>budget</a:t>
          </a:r>
          <a:r>
            <a:rPr lang="en-US" sz="1600" b="1" baseline="0">
              <a:latin typeface="Arial" panose="020B0604020202020204" pitchFamily="34" charset="0"/>
              <a:cs typeface="Arial" panose="020B0604020202020204" pitchFamily="34" charset="0"/>
            </a:rPr>
            <a:t>@jmu.edu</a:t>
          </a:r>
        </a:p>
        <a:p>
          <a:pPr algn="ctr"/>
          <a:r>
            <a:rPr lang="en-US" sz="1000" b="1" i="1" baseline="0">
              <a:latin typeface="Arial" panose="020B0604020202020204" pitchFamily="34" charset="0"/>
              <a:cs typeface="Arial" panose="020B0604020202020204" pitchFamily="34" charset="0"/>
            </a:rPr>
            <a:t>(Click here to compose email to OBM)</a:t>
          </a:r>
          <a:endParaRPr lang="en-US" sz="1000" b="1" i="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B152"/>
  <sheetViews>
    <sheetView showGridLines="0" topLeftCell="A7" zoomScale="110" zoomScaleNormal="110" zoomScaleSheetLayoutView="76" workbookViewId="0">
      <selection activeCell="B7" sqref="B7"/>
    </sheetView>
  </sheetViews>
  <sheetFormatPr defaultColWidth="8.7109375" defaultRowHeight="12.75" x14ac:dyDescent="0.2"/>
  <cols>
    <col min="1" max="1" width="16.28515625" style="283" customWidth="1"/>
    <col min="2" max="2" width="108.7109375" style="283" customWidth="1"/>
    <col min="3" max="16384" width="8.7109375" style="283"/>
  </cols>
  <sheetData>
    <row r="1" spans="2:2" x14ac:dyDescent="0.2">
      <c r="B1" s="95"/>
    </row>
    <row r="2" spans="2:2" ht="15.75" x14ac:dyDescent="0.2">
      <c r="B2" s="346" t="s">
        <v>16</v>
      </c>
    </row>
    <row r="3" spans="2:2" ht="15" x14ac:dyDescent="0.2">
      <c r="B3" s="347"/>
    </row>
    <row r="4" spans="2:2" ht="46.5" customHeight="1" x14ac:dyDescent="0.2">
      <c r="B4" s="348" t="s">
        <v>217</v>
      </c>
    </row>
    <row r="5" spans="2:2" ht="12.75" customHeight="1" x14ac:dyDescent="0.2">
      <c r="B5" s="349"/>
    </row>
    <row r="6" spans="2:2" ht="28.5" x14ac:dyDescent="0.2">
      <c r="B6" s="348" t="s">
        <v>221</v>
      </c>
    </row>
    <row r="7" spans="2:2" s="351" customFormat="1" ht="12.75" customHeight="1" x14ac:dyDescent="0.2">
      <c r="B7" s="350"/>
    </row>
    <row r="8" spans="2:2" ht="62.1" customHeight="1" x14ac:dyDescent="0.2">
      <c r="B8" s="352" t="s">
        <v>222</v>
      </c>
    </row>
    <row r="9" spans="2:2" ht="17.100000000000001" customHeight="1" x14ac:dyDescent="0.2">
      <c r="B9" s="353"/>
    </row>
    <row r="10" spans="2:2" ht="22.9" customHeight="1" x14ac:dyDescent="0.2">
      <c r="B10" s="354"/>
    </row>
    <row r="11" spans="2:2" ht="30" customHeight="1" x14ac:dyDescent="0.2">
      <c r="B11" s="348" t="s">
        <v>171</v>
      </c>
    </row>
    <row r="12" spans="2:2" ht="12.75" customHeight="1" x14ac:dyDescent="0.2">
      <c r="B12" s="348"/>
    </row>
    <row r="13" spans="2:2" ht="46.15" customHeight="1" x14ac:dyDescent="0.2">
      <c r="B13" s="348" t="s">
        <v>223</v>
      </c>
    </row>
    <row r="14" spans="2:2" ht="12.75" customHeight="1" x14ac:dyDescent="0.2">
      <c r="B14" s="348"/>
    </row>
    <row r="15" spans="2:2" ht="138.75" customHeight="1" x14ac:dyDescent="0.2">
      <c r="B15" s="355" t="s">
        <v>218</v>
      </c>
    </row>
    <row r="16" spans="2:2" ht="24" customHeight="1" x14ac:dyDescent="0.2">
      <c r="B16" s="375" t="s">
        <v>219</v>
      </c>
    </row>
    <row r="17" spans="2:2" ht="69" customHeight="1" x14ac:dyDescent="0.2">
      <c r="B17" s="376"/>
    </row>
    <row r="18" spans="2:2" x14ac:dyDescent="0.2">
      <c r="B18" s="356"/>
    </row>
    <row r="19" spans="2:2" ht="15.75" x14ac:dyDescent="0.2">
      <c r="B19" s="346" t="s">
        <v>17</v>
      </c>
    </row>
    <row r="20" spans="2:2" x14ac:dyDescent="0.2">
      <c r="B20" s="357"/>
    </row>
    <row r="21" spans="2:2" ht="28.5" x14ac:dyDescent="0.2">
      <c r="B21" s="348" t="s">
        <v>18</v>
      </c>
    </row>
    <row r="22" spans="2:2" ht="13.5" thickBot="1" x14ac:dyDescent="0.25">
      <c r="B22" s="358"/>
    </row>
    <row r="23" spans="2:2" ht="18.75" thickBot="1" x14ac:dyDescent="0.25">
      <c r="B23" s="359" t="s">
        <v>120</v>
      </c>
    </row>
    <row r="24" spans="2:2" ht="18" x14ac:dyDescent="0.2">
      <c r="B24" s="360"/>
    </row>
    <row r="25" spans="2:2" ht="15.75" x14ac:dyDescent="0.2">
      <c r="B25" s="361" t="s">
        <v>105</v>
      </c>
    </row>
    <row r="26" spans="2:2" ht="15.75" x14ac:dyDescent="0.2">
      <c r="B26" s="362"/>
    </row>
    <row r="27" spans="2:2" ht="15.75" x14ac:dyDescent="0.2">
      <c r="B27" s="363" t="s">
        <v>142</v>
      </c>
    </row>
    <row r="28" spans="2:2" x14ac:dyDescent="0.2">
      <c r="B28" s="358"/>
    </row>
    <row r="29" spans="2:2" ht="77.650000000000006" customHeight="1" x14ac:dyDescent="0.2">
      <c r="B29" s="348" t="s">
        <v>188</v>
      </c>
    </row>
    <row r="30" spans="2:2" x14ac:dyDescent="0.2">
      <c r="B30" s="364"/>
    </row>
    <row r="31" spans="2:2" ht="28.5" x14ac:dyDescent="0.2">
      <c r="B31" s="348" t="s">
        <v>189</v>
      </c>
    </row>
    <row r="32" spans="2:2" ht="14.25" x14ac:dyDescent="0.2">
      <c r="B32" s="348"/>
    </row>
    <row r="33" spans="2:2" ht="19.5" customHeight="1" x14ac:dyDescent="0.2">
      <c r="B33" s="348" t="s">
        <v>190</v>
      </c>
    </row>
    <row r="34" spans="2:2" ht="14.25" x14ac:dyDescent="0.2">
      <c r="B34" s="348"/>
    </row>
    <row r="35" spans="2:2" ht="42.75" x14ac:dyDescent="0.2">
      <c r="B35" s="348" t="s">
        <v>191</v>
      </c>
    </row>
    <row r="36" spans="2:2" ht="14.25" x14ac:dyDescent="0.2">
      <c r="B36" s="348"/>
    </row>
    <row r="37" spans="2:2" ht="15" x14ac:dyDescent="0.2">
      <c r="B37" s="365" t="s">
        <v>126</v>
      </c>
    </row>
    <row r="38" spans="2:2" ht="14.25" x14ac:dyDescent="0.2">
      <c r="B38" s="348"/>
    </row>
    <row r="39" spans="2:2" ht="15.75" x14ac:dyDescent="0.2">
      <c r="B39" s="363" t="s">
        <v>4</v>
      </c>
    </row>
    <row r="40" spans="2:2" ht="14.25" x14ac:dyDescent="0.2">
      <c r="B40" s="348"/>
    </row>
    <row r="41" spans="2:2" ht="30.75" customHeight="1" x14ac:dyDescent="0.2">
      <c r="B41" s="348" t="s">
        <v>226</v>
      </c>
    </row>
    <row r="42" spans="2:2" ht="12.75" customHeight="1" x14ac:dyDescent="0.2">
      <c r="B42" s="348"/>
    </row>
    <row r="43" spans="2:2" ht="32.25" customHeight="1" x14ac:dyDescent="0.2">
      <c r="B43" s="348" t="s">
        <v>227</v>
      </c>
    </row>
    <row r="44" spans="2:2" ht="12.75" customHeight="1" x14ac:dyDescent="0.2">
      <c r="B44" s="348"/>
    </row>
    <row r="45" spans="2:2" ht="32.25" customHeight="1" x14ac:dyDescent="0.2">
      <c r="B45" s="348" t="s">
        <v>224</v>
      </c>
    </row>
    <row r="46" spans="2:2" ht="12.75" customHeight="1" x14ac:dyDescent="0.2">
      <c r="B46" s="348"/>
    </row>
    <row r="47" spans="2:2" ht="28.5" x14ac:dyDescent="0.2">
      <c r="B47" s="348" t="s">
        <v>225</v>
      </c>
    </row>
    <row r="48" spans="2:2" ht="14.25" x14ac:dyDescent="0.2">
      <c r="B48" s="348"/>
    </row>
    <row r="49" spans="2:2" ht="14.25" x14ac:dyDescent="0.2">
      <c r="B49" s="348" t="s">
        <v>139</v>
      </c>
    </row>
    <row r="50" spans="2:2" ht="15" customHeight="1" x14ac:dyDescent="0.2">
      <c r="B50" s="348"/>
    </row>
    <row r="51" spans="2:2" ht="15.75" x14ac:dyDescent="0.2">
      <c r="B51" s="361" t="s">
        <v>136</v>
      </c>
    </row>
    <row r="52" spans="2:2" ht="18" customHeight="1" x14ac:dyDescent="0.2">
      <c r="B52" s="366" t="s">
        <v>121</v>
      </c>
    </row>
    <row r="53" spans="2:2" ht="30" customHeight="1" x14ac:dyDescent="0.2">
      <c r="B53" s="367" t="s">
        <v>192</v>
      </c>
    </row>
    <row r="54" spans="2:2" ht="30" customHeight="1" x14ac:dyDescent="0.2">
      <c r="B54" s="348" t="s">
        <v>143</v>
      </c>
    </row>
    <row r="55" spans="2:2" ht="14.25" x14ac:dyDescent="0.2">
      <c r="B55" s="348"/>
    </row>
    <row r="56" spans="2:2" ht="15" x14ac:dyDescent="0.2">
      <c r="B56" s="366" t="s">
        <v>148</v>
      </c>
    </row>
    <row r="57" spans="2:2" ht="14.25" x14ac:dyDescent="0.2">
      <c r="B57" s="368" t="s">
        <v>193</v>
      </c>
    </row>
    <row r="58" spans="2:2" ht="30" customHeight="1" x14ac:dyDescent="0.2">
      <c r="B58" s="348" t="s">
        <v>152</v>
      </c>
    </row>
    <row r="59" spans="2:2" ht="12.75" customHeight="1" x14ac:dyDescent="0.2">
      <c r="B59" s="348"/>
    </row>
    <row r="60" spans="2:2" ht="15" x14ac:dyDescent="0.2">
      <c r="B60" s="366" t="s">
        <v>122</v>
      </c>
    </row>
    <row r="61" spans="2:2" ht="33.75" customHeight="1" x14ac:dyDescent="0.2">
      <c r="B61" s="367" t="s">
        <v>194</v>
      </c>
    </row>
    <row r="62" spans="2:2" ht="28.5" x14ac:dyDescent="0.2">
      <c r="B62" s="348" t="s">
        <v>135</v>
      </c>
    </row>
    <row r="63" spans="2:2" ht="14.25" x14ac:dyDescent="0.2">
      <c r="B63" s="367"/>
    </row>
    <row r="64" spans="2:2" ht="30" x14ac:dyDescent="0.2">
      <c r="B64" s="366" t="s">
        <v>123</v>
      </c>
    </row>
    <row r="65" spans="2:2" ht="30" customHeight="1" x14ac:dyDescent="0.2">
      <c r="B65" s="367" t="s">
        <v>195</v>
      </c>
    </row>
    <row r="66" spans="2:2" ht="14.25" x14ac:dyDescent="0.2">
      <c r="B66" s="348" t="s">
        <v>124</v>
      </c>
    </row>
    <row r="67" spans="2:2" ht="14.25" x14ac:dyDescent="0.2">
      <c r="B67" s="348"/>
    </row>
    <row r="68" spans="2:2" ht="40.15" customHeight="1" x14ac:dyDescent="0.2">
      <c r="B68" s="367" t="s">
        <v>228</v>
      </c>
    </row>
    <row r="69" spans="2:2" ht="28.5" x14ac:dyDescent="0.2">
      <c r="B69" s="348" t="s">
        <v>125</v>
      </c>
    </row>
    <row r="70" spans="2:2" ht="14.25" x14ac:dyDescent="0.2">
      <c r="B70" s="348"/>
    </row>
    <row r="71" spans="2:2" ht="45" x14ac:dyDescent="0.2">
      <c r="B71" s="534" t="s">
        <v>166</v>
      </c>
    </row>
    <row r="72" spans="2:2" ht="30" customHeight="1" x14ac:dyDescent="0.2">
      <c r="B72" s="355" t="s">
        <v>233</v>
      </c>
    </row>
    <row r="73" spans="2:2" ht="15" x14ac:dyDescent="0.2">
      <c r="B73" s="355" t="s">
        <v>196</v>
      </c>
    </row>
    <row r="74" spans="2:2" ht="40.15" customHeight="1" x14ac:dyDescent="0.2">
      <c r="B74" s="535" t="s">
        <v>234</v>
      </c>
    </row>
    <row r="75" spans="2:2" ht="14.25" x14ac:dyDescent="0.2">
      <c r="B75" s="355" t="s">
        <v>167</v>
      </c>
    </row>
    <row r="76" spans="2:2" ht="15" customHeight="1" x14ac:dyDescent="0.2">
      <c r="B76" s="355"/>
    </row>
    <row r="77" spans="2:2" ht="30" x14ac:dyDescent="0.2">
      <c r="B77" s="536" t="s">
        <v>127</v>
      </c>
    </row>
    <row r="78" spans="2:2" ht="12.75" customHeight="1" x14ac:dyDescent="0.2">
      <c r="B78" s="365"/>
    </row>
    <row r="79" spans="2:2" ht="15.75" x14ac:dyDescent="0.2">
      <c r="B79" s="361" t="s">
        <v>101</v>
      </c>
    </row>
    <row r="80" spans="2:2" s="271" customFormat="1" ht="74.25" customHeight="1" x14ac:dyDescent="0.2">
      <c r="B80" s="365" t="s">
        <v>197</v>
      </c>
    </row>
    <row r="81" spans="2:2" s="271" customFormat="1" ht="20.25" x14ac:dyDescent="0.2">
      <c r="B81" s="369" t="s">
        <v>128</v>
      </c>
    </row>
    <row r="82" spans="2:2" s="271" customFormat="1" ht="15" x14ac:dyDescent="0.2">
      <c r="B82" s="370"/>
    </row>
    <row r="83" spans="2:2" s="271" customFormat="1" ht="14.25" x14ac:dyDescent="0.2">
      <c r="B83" s="371" t="s">
        <v>198</v>
      </c>
    </row>
    <row r="84" spans="2:2" s="271" customFormat="1" ht="12.75" customHeight="1" x14ac:dyDescent="0.2">
      <c r="B84" s="371" t="s">
        <v>199</v>
      </c>
    </row>
    <row r="85" spans="2:2" s="271" customFormat="1" ht="14.25" x14ac:dyDescent="0.2">
      <c r="B85" s="371" t="s">
        <v>200</v>
      </c>
    </row>
    <row r="86" spans="2:2" ht="15" x14ac:dyDescent="0.2">
      <c r="B86" s="370"/>
    </row>
    <row r="87" spans="2:2" ht="42.75" customHeight="1" x14ac:dyDescent="0.2">
      <c r="B87" s="365" t="s">
        <v>130</v>
      </c>
    </row>
    <row r="88" spans="2:2" ht="18" x14ac:dyDescent="0.2">
      <c r="B88" s="372" t="s">
        <v>131</v>
      </c>
    </row>
    <row r="89" spans="2:2" ht="15" thickBot="1" x14ac:dyDescent="0.25">
      <c r="B89" s="373"/>
    </row>
    <row r="90" spans="2:2" ht="18.75" thickBot="1" x14ac:dyDescent="0.25">
      <c r="B90" s="359" t="s">
        <v>129</v>
      </c>
    </row>
    <row r="91" spans="2:2" ht="14.25" x14ac:dyDescent="0.2">
      <c r="B91" s="348"/>
    </row>
    <row r="92" spans="2:2" ht="21.75" customHeight="1" x14ac:dyDescent="0.2">
      <c r="B92" s="361" t="s">
        <v>132</v>
      </c>
    </row>
    <row r="93" spans="2:2" ht="28.5" x14ac:dyDescent="0.2">
      <c r="B93" s="348" t="s">
        <v>201</v>
      </c>
    </row>
    <row r="94" spans="2:2" ht="12.75" customHeight="1" x14ac:dyDescent="0.2">
      <c r="B94" s="348"/>
    </row>
    <row r="95" spans="2:2" ht="14.25" x14ac:dyDescent="0.2">
      <c r="B95" s="348" t="s">
        <v>202</v>
      </c>
    </row>
    <row r="96" spans="2:2" ht="12.75" customHeight="1" x14ac:dyDescent="0.2">
      <c r="B96" s="348"/>
    </row>
    <row r="97" spans="2:2" ht="14.25" x14ac:dyDescent="0.2">
      <c r="B97" s="367" t="s">
        <v>203</v>
      </c>
    </row>
    <row r="98" spans="2:2" ht="12.75" customHeight="1" x14ac:dyDescent="0.2">
      <c r="B98" s="367"/>
    </row>
    <row r="99" spans="2:2" ht="14.25" x14ac:dyDescent="0.2">
      <c r="B99" s="348" t="s">
        <v>204</v>
      </c>
    </row>
    <row r="100" spans="2:2" ht="12.75" customHeight="1" x14ac:dyDescent="0.2">
      <c r="B100" s="348"/>
    </row>
    <row r="101" spans="2:2" ht="14.25" x14ac:dyDescent="0.2">
      <c r="B101" s="348" t="s">
        <v>205</v>
      </c>
    </row>
    <row r="102" spans="2:2" ht="12.75" customHeight="1" x14ac:dyDescent="0.2">
      <c r="B102" s="348"/>
    </row>
    <row r="103" spans="2:2" ht="42.75" x14ac:dyDescent="0.2">
      <c r="B103" s="367" t="s">
        <v>140</v>
      </c>
    </row>
    <row r="104" spans="2:2" ht="12.75" customHeight="1" x14ac:dyDescent="0.2">
      <c r="B104" s="348"/>
    </row>
    <row r="105" spans="2:2" ht="15" x14ac:dyDescent="0.2">
      <c r="B105" s="349" t="s">
        <v>220</v>
      </c>
    </row>
    <row r="106" spans="2:2" ht="14.25" x14ac:dyDescent="0.2">
      <c r="B106" s="348"/>
    </row>
    <row r="107" spans="2:2" ht="60" x14ac:dyDescent="0.2">
      <c r="B107" s="366" t="s">
        <v>206</v>
      </c>
    </row>
    <row r="108" spans="2:2" ht="12.75" customHeight="1" x14ac:dyDescent="0.2">
      <c r="B108" s="349"/>
    </row>
    <row r="109" spans="2:2" ht="15.75" x14ac:dyDescent="0.2">
      <c r="B109" s="361" t="s">
        <v>133</v>
      </c>
    </row>
    <row r="110" spans="2:2" ht="12.75" customHeight="1" x14ac:dyDescent="0.2">
      <c r="B110" s="348"/>
    </row>
    <row r="111" spans="2:2" ht="28.5" x14ac:dyDescent="0.2">
      <c r="B111" s="348" t="s">
        <v>201</v>
      </c>
    </row>
    <row r="112" spans="2:2" ht="12.75" customHeight="1" x14ac:dyDescent="0.2">
      <c r="B112" s="348"/>
    </row>
    <row r="113" spans="2:2" ht="28.5" x14ac:dyDescent="0.2">
      <c r="B113" s="348" t="s">
        <v>207</v>
      </c>
    </row>
    <row r="114" spans="2:2" ht="12.75" customHeight="1" x14ac:dyDescent="0.2">
      <c r="B114" s="348"/>
    </row>
    <row r="115" spans="2:2" ht="14.25" x14ac:dyDescent="0.2">
      <c r="B115" s="367" t="s">
        <v>203</v>
      </c>
    </row>
    <row r="116" spans="2:2" ht="12.75" customHeight="1" x14ac:dyDescent="0.2">
      <c r="B116" s="367"/>
    </row>
    <row r="117" spans="2:2" ht="28.5" x14ac:dyDescent="0.2">
      <c r="B117" s="348" t="s">
        <v>208</v>
      </c>
    </row>
    <row r="118" spans="2:2" ht="12.75" customHeight="1" x14ac:dyDescent="0.2">
      <c r="B118" s="95"/>
    </row>
    <row r="119" spans="2:2" ht="30" customHeight="1" x14ac:dyDescent="0.2">
      <c r="B119" s="348" t="s">
        <v>209</v>
      </c>
    </row>
    <row r="120" spans="2:2" ht="15" customHeight="1" x14ac:dyDescent="0.2">
      <c r="B120" s="348"/>
    </row>
    <row r="121" spans="2:2" ht="100.15" customHeight="1" x14ac:dyDescent="0.2">
      <c r="B121" s="367" t="s">
        <v>210</v>
      </c>
    </row>
    <row r="122" spans="2:2" ht="15" thickBot="1" x14ac:dyDescent="0.25">
      <c r="B122" s="348" t="s">
        <v>3</v>
      </c>
    </row>
    <row r="123" spans="2:2" ht="18.75" thickBot="1" x14ac:dyDescent="0.25">
      <c r="B123" s="359" t="s">
        <v>134</v>
      </c>
    </row>
    <row r="124" spans="2:2" ht="12.75" customHeight="1" x14ac:dyDescent="0.2">
      <c r="B124" s="348"/>
    </row>
    <row r="125" spans="2:2" ht="15.75" x14ac:dyDescent="0.2">
      <c r="B125" s="361" t="s">
        <v>150</v>
      </c>
    </row>
    <row r="126" spans="2:2" ht="16.5" thickBot="1" x14ac:dyDescent="0.25">
      <c r="B126" s="362"/>
    </row>
    <row r="127" spans="2:2" ht="48.75" thickTop="1" thickBot="1" x14ac:dyDescent="0.25">
      <c r="B127" s="374" t="s">
        <v>175</v>
      </c>
    </row>
    <row r="128" spans="2:2" ht="12.75" customHeight="1" thickTop="1" x14ac:dyDescent="0.2">
      <c r="B128" s="349"/>
    </row>
    <row r="129" spans="2:2" ht="28.5" x14ac:dyDescent="0.2">
      <c r="B129" s="348" t="s">
        <v>201</v>
      </c>
    </row>
    <row r="130" spans="2:2" ht="12.75" customHeight="1" x14ac:dyDescent="0.2">
      <c r="B130" s="348"/>
    </row>
    <row r="131" spans="2:2" ht="14.25" x14ac:dyDescent="0.2">
      <c r="B131" s="348" t="s">
        <v>211</v>
      </c>
    </row>
    <row r="132" spans="2:2" ht="12.75" customHeight="1" x14ac:dyDescent="0.2">
      <c r="B132" s="348"/>
    </row>
    <row r="133" spans="2:2" ht="14.25" x14ac:dyDescent="0.2">
      <c r="B133" s="348" t="s">
        <v>212</v>
      </c>
    </row>
    <row r="134" spans="2:2" ht="12.75" customHeight="1" x14ac:dyDescent="0.2">
      <c r="B134" s="348"/>
    </row>
    <row r="135" spans="2:2" ht="14.25" x14ac:dyDescent="0.2">
      <c r="B135" s="348" t="s">
        <v>213</v>
      </c>
    </row>
    <row r="136" spans="2:2" ht="12.75" customHeight="1" x14ac:dyDescent="0.2">
      <c r="B136" s="348"/>
    </row>
    <row r="137" spans="2:2" ht="12.75" customHeight="1" x14ac:dyDescent="0.2">
      <c r="B137" s="348"/>
    </row>
    <row r="138" spans="2:2" ht="28.5" x14ac:dyDescent="0.2">
      <c r="B138" s="367" t="s">
        <v>141</v>
      </c>
    </row>
    <row r="139" spans="2:2" ht="12.75" customHeight="1" x14ac:dyDescent="0.2">
      <c r="B139" s="349"/>
    </row>
    <row r="140" spans="2:2" ht="15.75" x14ac:dyDescent="0.2">
      <c r="B140" s="361" t="s">
        <v>151</v>
      </c>
    </row>
    <row r="141" spans="2:2" ht="12.75" customHeight="1" x14ac:dyDescent="0.2">
      <c r="B141" s="348"/>
    </row>
    <row r="142" spans="2:2" ht="28.5" x14ac:dyDescent="0.2">
      <c r="B142" s="348" t="s">
        <v>201</v>
      </c>
    </row>
    <row r="143" spans="2:2" ht="12.75" customHeight="1" x14ac:dyDescent="0.2">
      <c r="B143" s="348"/>
    </row>
    <row r="144" spans="2:2" ht="14.25" x14ac:dyDescent="0.2">
      <c r="B144" s="348" t="s">
        <v>214</v>
      </c>
    </row>
    <row r="145" spans="2:2" ht="12.75" customHeight="1" x14ac:dyDescent="0.2">
      <c r="B145" s="348"/>
    </row>
    <row r="146" spans="2:2" ht="14.25" x14ac:dyDescent="0.2">
      <c r="B146" s="348" t="s">
        <v>215</v>
      </c>
    </row>
    <row r="147" spans="2:2" ht="12.75" customHeight="1" x14ac:dyDescent="0.2">
      <c r="B147" s="348"/>
    </row>
    <row r="148" spans="2:2" ht="14.25" x14ac:dyDescent="0.2">
      <c r="B148" s="348" t="s">
        <v>216</v>
      </c>
    </row>
    <row r="149" spans="2:2" ht="14.25" x14ac:dyDescent="0.2">
      <c r="B149" s="348"/>
    </row>
    <row r="150" spans="2:2" ht="28.5" x14ac:dyDescent="0.2">
      <c r="B150" s="367" t="s">
        <v>149</v>
      </c>
    </row>
    <row r="151" spans="2:2" x14ac:dyDescent="0.2">
      <c r="B151" s="95"/>
    </row>
    <row r="152" spans="2:2" x14ac:dyDescent="0.2">
      <c r="B152" s="95"/>
    </row>
  </sheetData>
  <sheetProtection algorithmName="SHA-512" hashValue="XdeO+UuZKuqB4/Lel7axVn0YhGT6Xk36L02bYVH8tK2sZRNjyqdzXQKQ/+qmbs1s74qhFct+AvwQ0SKux2bp4g==" saltValue="ZYXUEE0VQyDU+/sicEfZcg==" spinCount="100000" sheet="1" selectLockedCells="1"/>
  <pageMargins left="0.7" right="0.7" top="0.75" bottom="0.75" header="0.3" footer="0.4"/>
  <pageSetup scale="78" orientation="portrait" r:id="rId1"/>
  <headerFooter>
    <oddFooter>&amp;L&amp;8EGinit - Instructions&amp;C&amp;8&amp;D &amp;T&amp;R&amp;8Page &amp;P of &amp;N Pages</oddFooter>
  </headerFooter>
  <rowBreaks count="4" manualBreakCount="4">
    <brk id="18" min="1" max="1" man="1"/>
    <brk id="50" min="1" max="1" man="1"/>
    <brk id="89" min="1" max="1" man="1"/>
    <brk id="122"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249977111117893"/>
    <pageSetUpPr fitToPage="1"/>
  </sheetPr>
  <dimension ref="B1:H42"/>
  <sheetViews>
    <sheetView zoomScaleNormal="100" zoomScaleSheetLayoutView="44" workbookViewId="0">
      <selection activeCell="C26" sqref="C26:D26"/>
    </sheetView>
  </sheetViews>
  <sheetFormatPr defaultColWidth="8.7109375" defaultRowHeight="12.75" x14ac:dyDescent="0.2"/>
  <cols>
    <col min="1" max="1" width="11.7109375" style="269" customWidth="1"/>
    <col min="2" max="2" width="60.7109375" style="269" customWidth="1"/>
    <col min="3" max="3" width="10.7109375" style="269" customWidth="1"/>
    <col min="4" max="4" width="50.7109375" style="269" customWidth="1"/>
    <col min="5" max="5" width="11.7109375" style="269" customWidth="1"/>
    <col min="6" max="16384" width="8.7109375" style="269"/>
  </cols>
  <sheetData>
    <row r="1" spans="2:8" ht="18.75" thickBot="1" x14ac:dyDescent="0.25">
      <c r="B1" s="383" t="s">
        <v>229</v>
      </c>
      <c r="C1" s="384"/>
      <c r="D1" s="385"/>
      <c r="E1" s="408"/>
      <c r="F1" s="409"/>
      <c r="G1" s="279"/>
      <c r="H1" s="279"/>
    </row>
    <row r="2" spans="2:8" ht="18" customHeight="1" thickBot="1" x14ac:dyDescent="0.3">
      <c r="B2" s="395" t="s">
        <v>105</v>
      </c>
      <c r="C2" s="395"/>
      <c r="D2" s="396"/>
      <c r="E2" s="410"/>
      <c r="F2" s="411"/>
      <c r="G2" s="280"/>
      <c r="H2" s="280"/>
    </row>
    <row r="3" spans="2:8" ht="13.5" thickBot="1" x14ac:dyDescent="0.25">
      <c r="B3" s="401" t="s">
        <v>0</v>
      </c>
      <c r="C3" s="402"/>
      <c r="D3" s="403"/>
      <c r="E3" s="272"/>
    </row>
    <row r="4" spans="2:8" x14ac:dyDescent="0.2">
      <c r="B4" s="88" t="s">
        <v>1</v>
      </c>
      <c r="C4" s="81" t="str">
        <f>IF(LEN(D4)&lt;=0, "Required", " ")</f>
        <v>Required</v>
      </c>
      <c r="D4" s="83"/>
      <c r="E4" s="273" t="str">
        <f>IF(LEN(C4)&lt;=0, "Required", " ")</f>
        <v xml:space="preserve"> </v>
      </c>
    </row>
    <row r="5" spans="2:8" x14ac:dyDescent="0.2">
      <c r="B5" s="88" t="s">
        <v>2</v>
      </c>
      <c r="C5" s="81" t="str">
        <f>IF(LEN(D5)&lt;= 3, "Required", " ")</f>
        <v>Required</v>
      </c>
      <c r="D5" s="84"/>
    </row>
    <row r="6" spans="2:8" ht="13.5" thickBot="1" x14ac:dyDescent="0.25">
      <c r="B6" s="13" t="s">
        <v>15</v>
      </c>
      <c r="C6" s="82" t="str">
        <f>IF(LEN(D6)&lt;= 1, "Required", " ")</f>
        <v>Required</v>
      </c>
      <c r="D6" s="85"/>
    </row>
    <row r="7" spans="2:8" ht="6" customHeight="1" thickBot="1" x14ac:dyDescent="0.25">
      <c r="B7" s="3"/>
      <c r="C7" s="12"/>
      <c r="D7" s="12"/>
      <c r="E7" s="274"/>
    </row>
    <row r="8" spans="2:8" ht="13.5" thickBot="1" x14ac:dyDescent="0.25">
      <c r="B8" s="11" t="s">
        <v>4</v>
      </c>
      <c r="C8" s="10" t="s">
        <v>5</v>
      </c>
      <c r="D8" s="10" t="s">
        <v>6</v>
      </c>
      <c r="E8" s="274"/>
    </row>
    <row r="9" spans="2:8" x14ac:dyDescent="0.2">
      <c r="B9" s="3" t="s">
        <v>75</v>
      </c>
      <c r="C9" s="5">
        <f>'(2) Personal Services'!D27</f>
        <v>0</v>
      </c>
      <c r="D9" s="15">
        <f>'(2) Personal Services'!O27</f>
        <v>0</v>
      </c>
      <c r="E9" s="274"/>
    </row>
    <row r="10" spans="2:8" x14ac:dyDescent="0.2">
      <c r="B10" s="3" t="s">
        <v>74</v>
      </c>
      <c r="C10" s="5"/>
      <c r="D10" s="6">
        <f>'(2) Personal Services'!H70</f>
        <v>0</v>
      </c>
      <c r="E10" s="274"/>
    </row>
    <row r="11" spans="2:8" x14ac:dyDescent="0.2">
      <c r="B11" s="3" t="s">
        <v>103</v>
      </c>
      <c r="C11" s="5"/>
      <c r="D11" s="6">
        <f>'(3) Nonpersonal Services'!E36</f>
        <v>0</v>
      </c>
      <c r="E11" s="274"/>
    </row>
    <row r="12" spans="2:8" x14ac:dyDescent="0.2">
      <c r="B12" s="3" t="s">
        <v>104</v>
      </c>
      <c r="C12" s="7"/>
      <c r="D12" s="8">
        <f>'(3) Nonpersonal Services'!E47</f>
        <v>0</v>
      </c>
      <c r="E12" s="274"/>
    </row>
    <row r="13" spans="2:8" ht="13.5" thickBot="1" x14ac:dyDescent="0.25">
      <c r="B13" s="4" t="s">
        <v>7</v>
      </c>
      <c r="C13" s="9">
        <f>SUM(C9:C12)</f>
        <v>0</v>
      </c>
      <c r="D13" s="16">
        <f>SUM(D9:D12)</f>
        <v>0</v>
      </c>
      <c r="E13" s="274"/>
    </row>
    <row r="14" spans="2:8" ht="1.5" customHeight="1" thickBot="1" x14ac:dyDescent="0.25">
      <c r="B14" s="2"/>
      <c r="C14" s="2"/>
      <c r="D14" s="2"/>
    </row>
    <row r="15" spans="2:8" ht="18" customHeight="1" thickBot="1" x14ac:dyDescent="0.25">
      <c r="B15" s="426" t="s">
        <v>136</v>
      </c>
      <c r="C15" s="427"/>
      <c r="D15" s="428"/>
      <c r="E15" s="274"/>
    </row>
    <row r="16" spans="2:8" s="270" customFormat="1" ht="15" customHeight="1" thickBot="1" x14ac:dyDescent="0.25">
      <c r="B16" s="392" t="s">
        <v>106</v>
      </c>
      <c r="C16" s="393"/>
      <c r="D16" s="394"/>
      <c r="E16" s="275"/>
    </row>
    <row r="17" spans="2:5" s="270" customFormat="1" ht="26.1" customHeight="1" thickBot="1" x14ac:dyDescent="0.25">
      <c r="B17" s="81" t="str">
        <f>IF(OR(LEN(B18)&lt;= 10,LEN(B18) &gt;= 1601), "Required Information in Following Row", " ")</f>
        <v>Required Information in Following Row</v>
      </c>
      <c r="C17" s="404" t="s">
        <v>153</v>
      </c>
      <c r="D17" s="405"/>
      <c r="E17" s="275"/>
    </row>
    <row r="18" spans="2:5" ht="160.15" customHeight="1" thickBot="1" x14ac:dyDescent="0.25">
      <c r="B18" s="415"/>
      <c r="C18" s="416"/>
      <c r="D18" s="417"/>
    </row>
    <row r="19" spans="2:5" ht="15" customHeight="1" thickBot="1" x14ac:dyDescent="0.25">
      <c r="B19" s="412" t="s">
        <v>146</v>
      </c>
      <c r="C19" s="413"/>
      <c r="D19" s="414"/>
      <c r="E19" s="274"/>
    </row>
    <row r="20" spans="2:5" ht="15" customHeight="1" thickBot="1" x14ac:dyDescent="0.25">
      <c r="B20" s="237" t="s">
        <v>164</v>
      </c>
      <c r="C20" s="406" t="s">
        <v>161</v>
      </c>
      <c r="D20" s="380"/>
      <c r="E20" s="274"/>
    </row>
    <row r="21" spans="2:5" ht="100.15" customHeight="1" thickBot="1" x14ac:dyDescent="0.25">
      <c r="B21" s="429"/>
      <c r="C21" s="430"/>
      <c r="D21" s="431"/>
    </row>
    <row r="22" spans="2:5" ht="15" customHeight="1" thickBot="1" x14ac:dyDescent="0.25">
      <c r="B22" s="412" t="s">
        <v>147</v>
      </c>
      <c r="C22" s="413"/>
      <c r="D22" s="414"/>
      <c r="E22" s="274"/>
    </row>
    <row r="23" spans="2:5" ht="26.1" customHeight="1" thickBot="1" x14ac:dyDescent="0.25">
      <c r="B23" s="212" t="str">
        <f>IF(OR(LEN(B24)&lt;= 10, LEN(B24)&gt;= 1501), "Required to Enter Information in Following Row", " ")</f>
        <v>Required to Enter Information in Following Row</v>
      </c>
      <c r="C23" s="406" t="s">
        <v>154</v>
      </c>
      <c r="D23" s="407"/>
      <c r="E23" s="274"/>
    </row>
    <row r="24" spans="2:5" ht="150" customHeight="1" thickBot="1" x14ac:dyDescent="0.25">
      <c r="B24" s="418"/>
      <c r="C24" s="419"/>
      <c r="D24" s="420"/>
      <c r="E24" s="274"/>
    </row>
    <row r="25" spans="2:5" ht="25.5" customHeight="1" thickBot="1" x14ac:dyDescent="0.25">
      <c r="B25" s="389" t="s">
        <v>165</v>
      </c>
      <c r="C25" s="390"/>
      <c r="D25" s="391"/>
    </row>
    <row r="26" spans="2:5" ht="17.25" customHeight="1" thickBot="1" x14ac:dyDescent="0.25">
      <c r="B26" s="86" t="str">
        <f>IF((C26)= "Choose One Core Quality From Drop Down List:", "Required to Use Drop Down List To Right", " ")</f>
        <v>Required to Use Drop Down List To Right</v>
      </c>
      <c r="C26" s="424" t="s">
        <v>102</v>
      </c>
      <c r="D26" s="425"/>
    </row>
    <row r="27" spans="2:5" ht="26.1" customHeight="1" thickBot="1" x14ac:dyDescent="0.25">
      <c r="B27" s="212" t="str">
        <f>IF(OR(LEN(B28)&lt;= 10,LEN(B28)&gt;= 831), "Required to Enter Information in Following Row", " ")</f>
        <v>Required to Enter Information in Following Row</v>
      </c>
      <c r="C27" s="406" t="s">
        <v>155</v>
      </c>
      <c r="D27" s="407"/>
      <c r="E27" s="276"/>
    </row>
    <row r="28" spans="2:5" ht="75" customHeight="1" thickBot="1" x14ac:dyDescent="0.25">
      <c r="B28" s="421"/>
      <c r="C28" s="422"/>
      <c r="D28" s="423"/>
    </row>
    <row r="29" spans="2:5" ht="28.5" customHeight="1" thickBot="1" x14ac:dyDescent="0.25">
      <c r="B29" s="537" t="s">
        <v>168</v>
      </c>
      <c r="C29" s="538"/>
      <c r="D29" s="539"/>
    </row>
    <row r="30" spans="2:5" ht="18.75" hidden="1" customHeight="1" x14ac:dyDescent="0.25">
      <c r="B30" s="540" t="s">
        <v>108</v>
      </c>
      <c r="C30" s="541"/>
      <c r="D30" s="542"/>
    </row>
    <row r="31" spans="2:5" ht="12.75" customHeight="1" x14ac:dyDescent="0.2">
      <c r="B31" s="543" t="s">
        <v>169</v>
      </c>
      <c r="C31" s="544" t="str">
        <f>IF(LEN(D31)&lt;= 10, "Required", " ")</f>
        <v>Required</v>
      </c>
      <c r="D31" s="545"/>
    </row>
    <row r="32" spans="2:5" ht="12.75" customHeight="1" x14ac:dyDescent="0.2">
      <c r="B32" s="546"/>
      <c r="C32" s="547"/>
      <c r="D32" s="397"/>
    </row>
    <row r="33" spans="2:5" ht="15.75" customHeight="1" thickBot="1" x14ac:dyDescent="0.25">
      <c r="B33" s="548" t="s">
        <v>170</v>
      </c>
      <c r="C33" s="549"/>
      <c r="D33" s="550"/>
    </row>
    <row r="34" spans="2:5" ht="26.1" customHeight="1" thickBot="1" x14ac:dyDescent="0.25">
      <c r="B34" s="212" t="str">
        <f>IF(OR(LEN(B35)&lt;= 10, LEN(B35) &gt;= 551),"Required to Enter Information in Following Row", " ")</f>
        <v>Required to Enter Information in Following Row</v>
      </c>
      <c r="C34" s="379" t="s">
        <v>156</v>
      </c>
      <c r="D34" s="380"/>
      <c r="E34" s="277"/>
    </row>
    <row r="35" spans="2:5" ht="55.15" customHeight="1" thickBot="1" x14ac:dyDescent="0.25">
      <c r="B35" s="398"/>
      <c r="C35" s="399"/>
      <c r="D35" s="400"/>
    </row>
    <row r="36" spans="2:5" ht="18" customHeight="1" thickTop="1" thickBot="1" x14ac:dyDescent="0.25">
      <c r="B36" s="386" t="s">
        <v>101</v>
      </c>
      <c r="C36" s="387"/>
      <c r="D36" s="388"/>
    </row>
    <row r="37" spans="2:5" ht="15" customHeight="1" thickTop="1" x14ac:dyDescent="0.2">
      <c r="B37" s="31" t="s">
        <v>157</v>
      </c>
      <c r="C37" s="87" t="str">
        <f>IF(OR(LEN(D37)&lt;=7,LEN(D37)&gt;71),"Required"," ")</f>
        <v>Required</v>
      </c>
      <c r="D37" s="215"/>
    </row>
    <row r="38" spans="2:5" ht="15" customHeight="1" x14ac:dyDescent="0.2">
      <c r="B38" s="32" t="s">
        <v>107</v>
      </c>
      <c r="C38" s="214" t="str">
        <f>IF(LEN(D38)&lt;=4, "Required", " ")</f>
        <v>Required</v>
      </c>
      <c r="D38" s="337"/>
      <c r="E38" s="278"/>
    </row>
    <row r="39" spans="2:5" ht="25.5" customHeight="1" thickBot="1" x14ac:dyDescent="0.25">
      <c r="B39" s="217" t="s">
        <v>158</v>
      </c>
      <c r="C39" s="211" t="str">
        <f>IF(OR(LEN(D39)&lt;= 1,LEN(D39)&gt;= 71), "Required", " ")</f>
        <v>Required</v>
      </c>
      <c r="D39" s="216"/>
    </row>
    <row r="40" spans="2:5" ht="13.5" thickTop="1" x14ac:dyDescent="0.2">
      <c r="B40" s="90"/>
      <c r="C40" s="12"/>
      <c r="D40" s="12"/>
    </row>
    <row r="41" spans="2:5" ht="18.75" x14ac:dyDescent="0.3">
      <c r="B41" s="381" t="str">
        <f>IF(OR(E4 = "Required",C5 = "Required",C6 = "Required", LEFT(B17,8)= "Required",LEFT(B23,8) = "Required",LEFT(B26,8) = "Required",LEFT(B27,8) = "Required", C30 = "Required",C31 = "Required", LEFT(B34,8) = "Required",C37 = "Required",C38 = "Required", C39 = "Required") = TRUE, "FORM NOT COMPLETE", "FORM COMPLETE")</f>
        <v>FORM NOT COMPLETE</v>
      </c>
      <c r="C41" s="382"/>
      <c r="D41" s="382"/>
    </row>
    <row r="42" spans="2:5" x14ac:dyDescent="0.2">
      <c r="B42" s="2"/>
      <c r="C42" s="2"/>
      <c r="D42" s="2"/>
    </row>
  </sheetData>
  <sheetProtection algorithmName="SHA-512" hashValue="FGwMOeFyfJSHd/glFJ2H0uTDLT94p1smThTJNzK6kUrZc/W7H5N5G/5NZyj9xQsTDayqRWwtMHbqgpHHdFPsOQ==" saltValue="/vlNrcIITXeAJWy/Pn8ZVg==" spinCount="100000" sheet="1" objects="1" scenarios="1" selectLockedCells="1"/>
  <mergeCells count="27">
    <mergeCell ref="E1:F2"/>
    <mergeCell ref="B31:B32"/>
    <mergeCell ref="B22:D22"/>
    <mergeCell ref="B18:D18"/>
    <mergeCell ref="B24:D24"/>
    <mergeCell ref="B28:D28"/>
    <mergeCell ref="C26:D26"/>
    <mergeCell ref="C31:C32"/>
    <mergeCell ref="B15:D15"/>
    <mergeCell ref="B19:D19"/>
    <mergeCell ref="B21:D21"/>
    <mergeCell ref="C20:D20"/>
    <mergeCell ref="C34:D34"/>
    <mergeCell ref="B41:D41"/>
    <mergeCell ref="B1:D1"/>
    <mergeCell ref="B36:D36"/>
    <mergeCell ref="B25:D25"/>
    <mergeCell ref="B29:D29"/>
    <mergeCell ref="B16:D16"/>
    <mergeCell ref="B2:D2"/>
    <mergeCell ref="D31:D32"/>
    <mergeCell ref="B33:D33"/>
    <mergeCell ref="B35:D35"/>
    <mergeCell ref="B3:D3"/>
    <mergeCell ref="C17:D17"/>
    <mergeCell ref="C23:D23"/>
    <mergeCell ref="C27:D27"/>
  </mergeCells>
  <phoneticPr fontId="0" type="noConversion"/>
  <conditionalFormatting sqref="D4:D6">
    <cfRule type="expression" dxfId="37" priority="14">
      <formula>C4:C6= "Required"</formula>
    </cfRule>
  </conditionalFormatting>
  <conditionalFormatting sqref="B41:D41">
    <cfRule type="expression" dxfId="36" priority="11">
      <formula>B41 = "FORM NOT COMPLETE"</formula>
    </cfRule>
  </conditionalFormatting>
  <conditionalFormatting sqref="B41:D41">
    <cfRule type="expression" dxfId="35" priority="10">
      <formula>B41= "FORM COMPLETE"</formula>
    </cfRule>
  </conditionalFormatting>
  <conditionalFormatting sqref="B18">
    <cfRule type="expression" dxfId="34" priority="19">
      <formula>B17="Required Information in Following Row"</formula>
    </cfRule>
  </conditionalFormatting>
  <conditionalFormatting sqref="B24">
    <cfRule type="expression" dxfId="33" priority="20">
      <formula>B23="Required to Enter Information in Following Row"</formula>
    </cfRule>
  </conditionalFormatting>
  <conditionalFormatting sqref="C26">
    <cfRule type="expression" dxfId="32" priority="8">
      <formula>B26= "Required to Use Drop Down List To Right"</formula>
    </cfRule>
  </conditionalFormatting>
  <conditionalFormatting sqref="B28">
    <cfRule type="expression" dxfId="31" priority="22">
      <formula>B27= "Required to Enter Information in Following Row"</formula>
    </cfRule>
  </conditionalFormatting>
  <conditionalFormatting sqref="B35">
    <cfRule type="expression" dxfId="29" priority="4">
      <formula xml:space="preserve"> B34 = "Required to Enter Information in Following Row"</formula>
    </cfRule>
  </conditionalFormatting>
  <conditionalFormatting sqref="D37:D39">
    <cfRule type="expression" dxfId="28" priority="2">
      <formula>C37:C39 = "Required"</formula>
    </cfRule>
  </conditionalFormatting>
  <conditionalFormatting sqref="D30:D32">
    <cfRule type="expression" dxfId="0" priority="1">
      <formula>C30:C31 = "Required"</formula>
    </cfRule>
  </conditionalFormatting>
  <pageMargins left="0.5" right="0.5" top="0.6" bottom="0.4" header="0.25" footer="0.25"/>
  <pageSetup scale="68" orientation="portrait" cellComments="asDisplayed" r:id="rId1"/>
  <headerFooter alignWithMargins="0">
    <oddHeader>&amp;CJames Madison University
Budget Development Process</oddHeader>
    <oddFooter>&amp;L&amp;8EGinit - summary&amp;C&amp;8&amp;D &amp;T&amp;R&amp;8Page &amp;P of &amp;N Pages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Core_Qlty_Lkup!$A$1:$A$12</xm:f>
          </x14:formula1>
          <xm:sqref>C26:D26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V75"/>
  <sheetViews>
    <sheetView zoomScaleNormal="100" zoomScaleSheetLayoutView="80" workbookViewId="0">
      <selection activeCell="A20" sqref="A20"/>
    </sheetView>
  </sheetViews>
  <sheetFormatPr defaultColWidth="8.7109375" defaultRowHeight="12.75" x14ac:dyDescent="0.2"/>
  <cols>
    <col min="1" max="1" width="10.28515625" style="269" customWidth="1"/>
    <col min="2" max="2" width="42.7109375" style="269" customWidth="1"/>
    <col min="3" max="3" width="35.28515625" style="269" customWidth="1"/>
    <col min="4" max="5" width="10.7109375" style="269" customWidth="1"/>
    <col min="6" max="7" width="8.7109375" style="269" customWidth="1"/>
    <col min="8" max="11" width="9.7109375" style="269" customWidth="1"/>
    <col min="12" max="13" width="8.7109375" style="269" customWidth="1"/>
    <col min="14" max="14" width="9.7109375" style="269" customWidth="1"/>
    <col min="15" max="15" width="12.28515625" style="269" customWidth="1"/>
    <col min="16" max="16" width="32.28515625" style="269" customWidth="1"/>
    <col min="17" max="16384" width="8.7109375" style="269"/>
  </cols>
  <sheetData>
    <row r="1" spans="1:16" ht="16.5" thickBot="1" x14ac:dyDescent="0.25">
      <c r="A1" s="426" t="str">
        <f>+'(1) Summary'!B1</f>
        <v>E&amp;G Initiative Request Form FY25</v>
      </c>
      <c r="B1" s="432"/>
      <c r="C1" s="432"/>
      <c r="D1" s="432"/>
      <c r="E1" s="432"/>
      <c r="F1" s="432"/>
      <c r="G1" s="432"/>
      <c r="H1" s="432"/>
      <c r="I1" s="432"/>
      <c r="J1" s="432"/>
      <c r="K1" s="432"/>
      <c r="L1" s="432"/>
      <c r="M1" s="432"/>
      <c r="N1" s="432"/>
      <c r="O1" s="433"/>
    </row>
    <row r="2" spans="1:16" ht="16.5" thickBot="1" x14ac:dyDescent="0.25">
      <c r="A2" s="434" t="s">
        <v>109</v>
      </c>
      <c r="B2" s="435"/>
      <c r="C2" s="435"/>
      <c r="D2" s="435"/>
      <c r="E2" s="435"/>
      <c r="F2" s="435"/>
      <c r="G2" s="435"/>
      <c r="H2" s="435"/>
      <c r="I2" s="435"/>
      <c r="J2" s="435"/>
      <c r="K2" s="435"/>
      <c r="L2" s="435"/>
      <c r="M2" s="435"/>
      <c r="N2" s="435"/>
      <c r="O2" s="436"/>
    </row>
    <row r="3" spans="1:16" x14ac:dyDescent="0.2">
      <c r="A3" s="447" t="s">
        <v>19</v>
      </c>
      <c r="B3" s="448"/>
      <c r="C3" s="132"/>
      <c r="D3" s="455"/>
      <c r="E3" s="456"/>
      <c r="F3" s="456"/>
      <c r="G3" s="457"/>
      <c r="H3" s="2"/>
      <c r="I3" s="2"/>
      <c r="J3" s="2"/>
      <c r="K3" s="2"/>
      <c r="L3" s="2"/>
      <c r="M3" s="2"/>
      <c r="N3" s="2"/>
      <c r="O3" s="2"/>
    </row>
    <row r="4" spans="1:16" x14ac:dyDescent="0.2">
      <c r="A4" s="449" t="s">
        <v>1</v>
      </c>
      <c r="B4" s="450"/>
      <c r="C4" s="133"/>
      <c r="D4" s="458">
        <f>'(1) Summary'!D4</f>
        <v>0</v>
      </c>
      <c r="E4" s="459"/>
      <c r="F4" s="459"/>
      <c r="G4" s="460"/>
      <c r="H4" s="2"/>
      <c r="I4" s="2"/>
      <c r="J4" s="2"/>
      <c r="K4" s="2"/>
      <c r="L4" s="2"/>
      <c r="M4" s="2"/>
      <c r="N4" s="2"/>
      <c r="O4" s="2"/>
    </row>
    <row r="5" spans="1:16" x14ac:dyDescent="0.2">
      <c r="A5" s="451" t="s">
        <v>2</v>
      </c>
      <c r="B5" s="452"/>
      <c r="C5" s="133"/>
      <c r="D5" s="458">
        <f>'(1) Summary'!D5</f>
        <v>0</v>
      </c>
      <c r="E5" s="459"/>
      <c r="F5" s="459"/>
      <c r="G5" s="460"/>
      <c r="H5" s="2"/>
      <c r="I5" s="2"/>
      <c r="J5" s="2"/>
      <c r="K5" s="2"/>
      <c r="L5" s="2"/>
      <c r="M5" s="2"/>
      <c r="N5" s="2"/>
      <c r="O5" s="2"/>
    </row>
    <row r="6" spans="1:16" ht="13.5" thickBot="1" x14ac:dyDescent="0.25">
      <c r="A6" s="453" t="s">
        <v>118</v>
      </c>
      <c r="B6" s="454"/>
      <c r="C6" s="134"/>
      <c r="D6" s="461">
        <f>'(1) Summary'!D6</f>
        <v>0</v>
      </c>
      <c r="E6" s="462"/>
      <c r="F6" s="462"/>
      <c r="G6" s="463"/>
      <c r="H6" s="2"/>
      <c r="I6" s="2"/>
      <c r="J6" s="2"/>
      <c r="K6" s="2"/>
      <c r="L6" s="2"/>
      <c r="M6" s="2"/>
      <c r="N6" s="2"/>
      <c r="O6" s="2"/>
    </row>
    <row r="7" spans="1:16" ht="13.5" thickBot="1" x14ac:dyDescent="0.25">
      <c r="A7" s="294"/>
      <c r="B7" s="294"/>
      <c r="C7" s="294"/>
      <c r="D7" s="294"/>
      <c r="E7" s="332"/>
    </row>
    <row r="8" spans="1:16" ht="28.5" customHeight="1" thickTop="1" thickBot="1" x14ac:dyDescent="0.25">
      <c r="A8" s="443" t="s">
        <v>75</v>
      </c>
      <c r="B8" s="444"/>
      <c r="C8" s="445"/>
      <c r="D8" s="445"/>
      <c r="E8" s="446"/>
      <c r="F8" s="159"/>
      <c r="G8" s="147"/>
      <c r="H8" s="147"/>
      <c r="I8" s="147"/>
      <c r="J8" s="147"/>
      <c r="K8" s="147"/>
      <c r="L8" s="147"/>
      <c r="M8" s="147"/>
      <c r="N8" s="147"/>
      <c r="O8" s="148"/>
    </row>
    <row r="9" spans="1:16" s="270" customFormat="1" ht="26.25" customHeight="1" thickTop="1" thickBot="1" x14ac:dyDescent="0.25">
      <c r="A9" s="468" t="s">
        <v>88</v>
      </c>
      <c r="B9" s="469"/>
      <c r="C9" s="469"/>
      <c r="D9" s="469"/>
      <c r="E9" s="469"/>
      <c r="F9" s="437" t="s">
        <v>52</v>
      </c>
      <c r="G9" s="438"/>
      <c r="H9" s="438"/>
      <c r="I9" s="438"/>
      <c r="J9" s="438"/>
      <c r="K9" s="438"/>
      <c r="L9" s="438"/>
      <c r="M9" s="438"/>
      <c r="N9" s="438"/>
      <c r="O9" s="439"/>
    </row>
    <row r="10" spans="1:16" ht="27" thickTop="1" thickBot="1" x14ac:dyDescent="0.25">
      <c r="A10" s="149" t="s">
        <v>11</v>
      </c>
      <c r="B10" s="33" t="s">
        <v>8</v>
      </c>
      <c r="C10" s="33" t="s">
        <v>9</v>
      </c>
      <c r="D10" s="34" t="s">
        <v>5</v>
      </c>
      <c r="E10" s="35" t="s">
        <v>13</v>
      </c>
      <c r="F10" s="440" t="s">
        <v>64</v>
      </c>
      <c r="G10" s="441"/>
      <c r="H10" s="441"/>
      <c r="I10" s="441"/>
      <c r="J10" s="441"/>
      <c r="K10" s="441"/>
      <c r="L10" s="441"/>
      <c r="M10" s="442"/>
      <c r="N10" s="40" t="s">
        <v>32</v>
      </c>
      <c r="O10" s="141" t="s">
        <v>33</v>
      </c>
    </row>
    <row r="11" spans="1:16" ht="93" customHeight="1" thickBot="1" x14ac:dyDescent="0.25">
      <c r="A11" s="150" t="s">
        <v>89</v>
      </c>
      <c r="B11" s="36" t="s">
        <v>90</v>
      </c>
      <c r="C11" s="37" t="s">
        <v>162</v>
      </c>
      <c r="D11" s="38" t="s">
        <v>92</v>
      </c>
      <c r="E11" s="39" t="s">
        <v>93</v>
      </c>
      <c r="F11" s="160" t="s">
        <v>70</v>
      </c>
      <c r="G11" s="41" t="s">
        <v>71</v>
      </c>
      <c r="H11" s="41" t="s">
        <v>83</v>
      </c>
      <c r="I11" s="41" t="s">
        <v>84</v>
      </c>
      <c r="J11" s="41" t="s">
        <v>85</v>
      </c>
      <c r="K11" s="41" t="s">
        <v>82</v>
      </c>
      <c r="L11" s="41" t="s">
        <v>86</v>
      </c>
      <c r="M11" s="42" t="s">
        <v>87</v>
      </c>
      <c r="N11" s="43"/>
      <c r="O11" s="142"/>
    </row>
    <row r="12" spans="1:16" x14ac:dyDescent="0.2">
      <c r="A12" s="151"/>
      <c r="B12" s="101"/>
      <c r="C12" s="102" t="s">
        <v>50</v>
      </c>
      <c r="D12" s="103">
        <v>0</v>
      </c>
      <c r="E12" s="156"/>
      <c r="F12" s="161">
        <f>ROUND(IF($C12="Choose Full-Time Position Type:", 0,$E12*VLOOKUP($C12,'Benefit Look Up'!$B$21:$C$27,2,FALSE)),0)</f>
        <v>0</v>
      </c>
      <c r="G12" s="109">
        <f>ROUND(IF($C12="Choose Full-Time Position Type:", 0,$E12*VLOOKUP($C12,'Benefit Look Up'!$B$21:$D$27,3,FALSE)),0)</f>
        <v>0</v>
      </c>
      <c r="H12" s="109">
        <f>ROUND(IF($C12="Choose Full-Time Position Type:", 0,$E12*VLOOKUP($C12,'Benefit Look Up'!$B$21:$E$27,4,FALSE)),0)</f>
        <v>0</v>
      </c>
      <c r="I12" s="109" t="str">
        <f>IFERROR(ROUND(IF($D12="", 0,$D12*VLOOKUP($C12,'Benefit Look Up'!$B$21:$F$27,5,FALSE)),0), "          -     ")</f>
        <v xml:space="preserve">          -     </v>
      </c>
      <c r="J12" s="109">
        <f>ROUND(IF($C12="Choose Full-Time Position Type:", 0,$E12*VLOOKUP($C12,'Benefit Look Up'!$B$21:$G$27,6,FALSE)),0)</f>
        <v>0</v>
      </c>
      <c r="K12" s="109">
        <f>ROUND(IF($C12="Choose Full-Time Position Type:", 0,$E12*VLOOKUP($C12,'Benefit Look Up'!$B$21:$H$27,7,FALSE)),0)</f>
        <v>0</v>
      </c>
      <c r="L12" s="109">
        <f>ROUND(IF($C12="Choose Full-Time Position Type:", 0,$E12*VLOOKUP($C12,'Benefit Look Up'!$B$21:$I$27,8,FALSE)),0)</f>
        <v>0</v>
      </c>
      <c r="M12" s="110">
        <f>ROUND(IF($C12="Choose Full-Time Position Type:", 0,$D12*VLOOKUP($C12,'Benefit Look Up'!$B$21:$J$27,9,FALSE)),0)</f>
        <v>0</v>
      </c>
      <c r="N12" s="111">
        <f>SUM(F12:M12)</f>
        <v>0</v>
      </c>
      <c r="O12" s="143">
        <f>SUM(E12,N12)</f>
        <v>0</v>
      </c>
      <c r="P12" s="269" t="str">
        <f>IF(AND(C12="Choose Full-Time Position Type:",D12&lt;&gt;0),"Select a valid Position Type",IF(AND(D12=0,C12&lt;&gt;"Choose Full-Time Position Type:"), "Enter FTE to get all benefits",""))</f>
        <v/>
      </c>
    </row>
    <row r="13" spans="1:16" x14ac:dyDescent="0.2">
      <c r="A13" s="152"/>
      <c r="B13" s="104"/>
      <c r="C13" s="102" t="s">
        <v>50</v>
      </c>
      <c r="D13" s="105">
        <v>0</v>
      </c>
      <c r="E13" s="157"/>
      <c r="F13" s="161">
        <f>ROUND(IF($C13="Choose Full-Time Position Type:", 0,$E13*VLOOKUP($C13,'Benefit Look Up'!$B$21:$C$27,2,FALSE)),0)</f>
        <v>0</v>
      </c>
      <c r="G13" s="109">
        <f>ROUND(IF($C13="Choose Full-Time Position Type:", 0,$E13*VLOOKUP($C13,'Benefit Look Up'!$B$21:$D$27,3,FALSE)),0)</f>
        <v>0</v>
      </c>
      <c r="H13" s="109">
        <f>ROUND(IF($C13="Choose Full-Time Position Type:", 0,$E13*VLOOKUP($C13,'Benefit Look Up'!$B$21:$E$27,4,FALSE)),0)</f>
        <v>0</v>
      </c>
      <c r="I13" s="109" t="str">
        <f>IFERROR(ROUND(IF($D13="", 0,$D13*VLOOKUP($C13,'Benefit Look Up'!$B$21:$F$27,5,FALSE)),0), "          -     ")</f>
        <v xml:space="preserve">          -     </v>
      </c>
      <c r="J13" s="109">
        <f>ROUND(IF($C13="Choose Full-Time Position Type:", 0,$E13*VLOOKUP($C13,'Benefit Look Up'!$B$21:$G$27,6,FALSE)),0)</f>
        <v>0</v>
      </c>
      <c r="K13" s="109">
        <f>ROUND(IF($C13="Choose Full-Time Position Type:", 0,$E13*VLOOKUP($C13,'Benefit Look Up'!$B$21:$H$27,7,FALSE)),0)</f>
        <v>0</v>
      </c>
      <c r="L13" s="109">
        <f>ROUND(IF($C13="Choose Full-Time Position Type:", 0,$E13*VLOOKUP($C13,'Benefit Look Up'!$B$21:$I$27,8,FALSE)),0)</f>
        <v>0</v>
      </c>
      <c r="M13" s="110">
        <f>ROUND(IF($C13="Choose Full-Time Position Type:", 0,$D13*VLOOKUP($C13,'Benefit Look Up'!$B$21:$J$27,9,FALSE)),0)</f>
        <v>0</v>
      </c>
      <c r="N13" s="111">
        <f t="shared" ref="N13:N17" si="0">SUM(F13:M13)</f>
        <v>0</v>
      </c>
      <c r="O13" s="143">
        <f t="shared" ref="O13:O17" si="1">SUM(E13,N13)</f>
        <v>0</v>
      </c>
      <c r="P13" s="269" t="str">
        <f t="shared" ref="P13:P14" si="2">IF(AND(C13="Choose Full-Time Position Type:",D13&lt;&gt;0),"Select a valid Position Type",IF(AND(D13=0,C13&lt;&gt;"Choose Full-Time Position Type:"), "Enter FTE to get all benefits",""))</f>
        <v/>
      </c>
    </row>
    <row r="14" spans="1:16" x14ac:dyDescent="0.2">
      <c r="A14" s="152"/>
      <c r="B14" s="104"/>
      <c r="C14" s="102" t="s">
        <v>50</v>
      </c>
      <c r="D14" s="105">
        <v>0</v>
      </c>
      <c r="E14" s="157"/>
      <c r="F14" s="161">
        <f>ROUND(IF($C14="Choose Full-Time Position Type:", 0,$E14*VLOOKUP($C14,'Benefit Look Up'!$B$21:$C$27,2,FALSE)),0)</f>
        <v>0</v>
      </c>
      <c r="G14" s="109">
        <f>ROUND(IF($C14="Choose Full-Time Position Type:", 0,$E14*VLOOKUP($C14,'Benefit Look Up'!$B$21:$D$27,3,FALSE)),0)</f>
        <v>0</v>
      </c>
      <c r="H14" s="109">
        <f>ROUND(IF($C14="Choose Full-Time Position Type:", 0,$E14*VLOOKUP($C14,'Benefit Look Up'!$B$21:$E$27,4,FALSE)),0)</f>
        <v>0</v>
      </c>
      <c r="I14" s="109" t="str">
        <f>IFERROR(ROUND(IF($D14="", 0,$D14*VLOOKUP($C14,'Benefit Look Up'!$B$21:$F$27,5,FALSE)),0), "          -     ")</f>
        <v xml:space="preserve">          -     </v>
      </c>
      <c r="J14" s="109">
        <f>ROUND(IF($C14="Choose Full-Time Position Type:", 0,$E14*VLOOKUP($C14,'Benefit Look Up'!$B$21:$G$27,6,FALSE)),0)</f>
        <v>0</v>
      </c>
      <c r="K14" s="109">
        <f>ROUND(IF($C14="Choose Full-Time Position Type:", 0,$E14*VLOOKUP($C14,'Benefit Look Up'!$B$21:$H$27,7,FALSE)),0)</f>
        <v>0</v>
      </c>
      <c r="L14" s="109">
        <f>ROUND(IF($C14="Choose Full-Time Position Type:", 0,$E14*VLOOKUP($C14,'Benefit Look Up'!$B$21:$I$27,8,FALSE)),0)</f>
        <v>0</v>
      </c>
      <c r="M14" s="110">
        <f>ROUND(IF($C14="Choose Full-Time Position Type:", 0,$D14*VLOOKUP($C14,'Benefit Look Up'!$B$21:$J$27,9,FALSE)),0)</f>
        <v>0</v>
      </c>
      <c r="N14" s="111">
        <f t="shared" si="0"/>
        <v>0</v>
      </c>
      <c r="O14" s="143">
        <f t="shared" si="1"/>
        <v>0</v>
      </c>
      <c r="P14" s="269" t="str">
        <f t="shared" si="2"/>
        <v/>
      </c>
    </row>
    <row r="15" spans="1:16" x14ac:dyDescent="0.2">
      <c r="A15" s="152"/>
      <c r="B15" s="104"/>
      <c r="C15" s="102" t="s">
        <v>50</v>
      </c>
      <c r="D15" s="105">
        <v>0</v>
      </c>
      <c r="E15" s="157"/>
      <c r="F15" s="161">
        <f>ROUND(IF($C15="Choose Full-Time Position Type:", 0,$E15*VLOOKUP($C15,'Benefit Look Up'!$B$21:$C$27,2,FALSE)),0)</f>
        <v>0</v>
      </c>
      <c r="G15" s="109">
        <f>ROUND(IF($C15="Choose Full-Time Position Type:", 0,$E15*VLOOKUP($C15,'Benefit Look Up'!$B$21:$D$27,3,FALSE)),0)</f>
        <v>0</v>
      </c>
      <c r="H15" s="109">
        <f>ROUND(IF($C15="Choose Full-Time Position Type:", 0,$E15*VLOOKUP($C15,'Benefit Look Up'!$B$21:$E$27,4,FALSE)),0)</f>
        <v>0</v>
      </c>
      <c r="I15" s="109" t="str">
        <f>IFERROR(ROUND(IF($D15="", 0,$D15*VLOOKUP($C15,'Benefit Look Up'!$B$21:$F$27,5,FALSE)),0), "          -     ")</f>
        <v xml:space="preserve">          -     </v>
      </c>
      <c r="J15" s="109">
        <f>ROUND(IF($C15="Choose Full-Time Position Type:", 0,$E15*VLOOKUP($C15,'Benefit Look Up'!$B$21:$G$27,6,FALSE)),0)</f>
        <v>0</v>
      </c>
      <c r="K15" s="109">
        <f>ROUND(IF($C15="Choose Full-Time Position Type:", 0,$E15*VLOOKUP($C15,'Benefit Look Up'!$B$21:$H$27,7,FALSE)),0)</f>
        <v>0</v>
      </c>
      <c r="L15" s="109">
        <f>ROUND(IF($C15="Choose Full-Time Position Type:", 0,$E15*VLOOKUP($C15,'Benefit Look Up'!$B$21:$I$27,8,FALSE)),0)</f>
        <v>0</v>
      </c>
      <c r="M15" s="110">
        <f>ROUND(IF($C15="Choose Full-Time Position Type:", 0,$D15*VLOOKUP($C15,'Benefit Look Up'!$B$21:$J$27,9,FALSE)),0)</f>
        <v>0</v>
      </c>
      <c r="N15" s="111">
        <f t="shared" si="0"/>
        <v>0</v>
      </c>
      <c r="O15" s="143">
        <f t="shared" si="1"/>
        <v>0</v>
      </c>
      <c r="P15" s="269" t="str">
        <f t="shared" ref="P15:P26" si="3">IF(AND(C15="Choose Full-Time Position Type:",D15&lt;&gt;0),"Select a valid Position Type",IF(AND(D15=0,C15&lt;&gt;"Choose Full-Time Position Type:"), "Enter FTE to get all benefits",""))</f>
        <v/>
      </c>
    </row>
    <row r="16" spans="1:16" x14ac:dyDescent="0.2">
      <c r="A16" s="152"/>
      <c r="B16" s="104"/>
      <c r="C16" s="102" t="s">
        <v>50</v>
      </c>
      <c r="D16" s="105">
        <v>0</v>
      </c>
      <c r="E16" s="157"/>
      <c r="F16" s="161">
        <f>ROUND(IF($C16="Choose Full-Time Position Type:", 0,$E16*VLOOKUP($C16,'Benefit Look Up'!$B$21:$C$27,2,FALSE)),0)</f>
        <v>0</v>
      </c>
      <c r="G16" s="109">
        <f>ROUND(IF($C16="Choose Full-Time Position Type:", 0,$E16*VLOOKUP($C16,'Benefit Look Up'!$B$21:$D$27,3,FALSE)),0)</f>
        <v>0</v>
      </c>
      <c r="H16" s="109">
        <f>ROUND(IF($C16="Choose Full-Time Position Type:", 0,$E16*VLOOKUP($C16,'Benefit Look Up'!$B$21:$E$27,4,FALSE)),0)</f>
        <v>0</v>
      </c>
      <c r="I16" s="109" t="str">
        <f>IFERROR(ROUND(IF($D16="", 0,$D16*VLOOKUP($C16,'Benefit Look Up'!$B$21:$F$27,5,FALSE)),0), "          -     ")</f>
        <v xml:space="preserve">          -     </v>
      </c>
      <c r="J16" s="109">
        <f>ROUND(IF($C16="Choose Full-Time Position Type:", 0,$E16*VLOOKUP($C16,'Benefit Look Up'!$B$21:$G$27,6,FALSE)),0)</f>
        <v>0</v>
      </c>
      <c r="K16" s="109">
        <f>ROUND(IF($C16="Choose Full-Time Position Type:", 0,$E16*VLOOKUP($C16,'Benefit Look Up'!$B$21:$H$27,7,FALSE)),0)</f>
        <v>0</v>
      </c>
      <c r="L16" s="109">
        <f>ROUND(IF($C16="Choose Full-Time Position Type:", 0,$E16*VLOOKUP($C16,'Benefit Look Up'!$B$21:$I$27,8,FALSE)),0)</f>
        <v>0</v>
      </c>
      <c r="M16" s="110">
        <f>ROUND(IF($C16="Choose Full-Time Position Type:", 0,$D16*VLOOKUP($C16,'Benefit Look Up'!$B$21:$J$27,9,FALSE)),0)</f>
        <v>0</v>
      </c>
      <c r="N16" s="111">
        <f t="shared" si="0"/>
        <v>0</v>
      </c>
      <c r="O16" s="143">
        <f t="shared" si="1"/>
        <v>0</v>
      </c>
      <c r="P16" s="269" t="str">
        <f t="shared" si="3"/>
        <v/>
      </c>
    </row>
    <row r="17" spans="1:16" x14ac:dyDescent="0.2">
      <c r="A17" s="152"/>
      <c r="B17" s="104"/>
      <c r="C17" s="102" t="s">
        <v>50</v>
      </c>
      <c r="D17" s="105">
        <v>0</v>
      </c>
      <c r="E17" s="157"/>
      <c r="F17" s="161">
        <f>ROUND(IF($C17="Choose Full-Time Position Type:", 0,$E17*VLOOKUP($C17,'Benefit Look Up'!$B$21:$C$27,2,FALSE)),0)</f>
        <v>0</v>
      </c>
      <c r="G17" s="109">
        <f>ROUND(IF($C17="Choose Full-Time Position Type:", 0,$E17*VLOOKUP($C17,'Benefit Look Up'!$B$21:$D$27,3,FALSE)),0)</f>
        <v>0</v>
      </c>
      <c r="H17" s="109">
        <f>ROUND(IF($C17="Choose Full-Time Position Type:", 0,$E17*VLOOKUP($C17,'Benefit Look Up'!$B$21:$E$27,4,FALSE)),0)</f>
        <v>0</v>
      </c>
      <c r="I17" s="109" t="str">
        <f>IFERROR(ROUND(IF($D17="", 0,$D17*VLOOKUP($C17,'Benefit Look Up'!$B$21:$F$27,5,FALSE)),0), "          -     ")</f>
        <v xml:space="preserve">          -     </v>
      </c>
      <c r="J17" s="109">
        <f>ROUND(IF($C17="Choose Full-Time Position Type:", 0,$E17*VLOOKUP($C17,'Benefit Look Up'!$B$21:$G$27,6,FALSE)),0)</f>
        <v>0</v>
      </c>
      <c r="K17" s="109">
        <f>ROUND(IF($C17="Choose Full-Time Position Type:", 0,$E17*VLOOKUP($C17,'Benefit Look Up'!$B$21:$H$27,7,FALSE)),0)</f>
        <v>0</v>
      </c>
      <c r="L17" s="109">
        <f>ROUND(IF($C17="Choose Full-Time Position Type:", 0,$E17*VLOOKUP($C17,'Benefit Look Up'!$B$21:$I$27,8,FALSE)),0)</f>
        <v>0</v>
      </c>
      <c r="M17" s="110">
        <f>ROUND(IF($C17="Choose Full-Time Position Type:", 0,$D17*VLOOKUP($C17,'Benefit Look Up'!$B$21:$J$27,9,FALSE)),0)</f>
        <v>0</v>
      </c>
      <c r="N17" s="111">
        <f t="shared" si="0"/>
        <v>0</v>
      </c>
      <c r="O17" s="143">
        <f t="shared" si="1"/>
        <v>0</v>
      </c>
      <c r="P17" s="269" t="str">
        <f t="shared" si="3"/>
        <v/>
      </c>
    </row>
    <row r="18" spans="1:16" x14ac:dyDescent="0.2">
      <c r="A18" s="152"/>
      <c r="B18" s="106"/>
      <c r="C18" s="102" t="s">
        <v>50</v>
      </c>
      <c r="D18" s="105">
        <v>0</v>
      </c>
      <c r="E18" s="157"/>
      <c r="F18" s="162">
        <f>ROUND(IF($C18="Choose Full-Time Position Type:", 0,$E18*VLOOKUP($C18,'Benefit Look Up'!$B$21:$C$27,2,FALSE)),0)</f>
        <v>0</v>
      </c>
      <c r="G18" s="112">
        <f>ROUND(IF($C18="Choose Full-Time Position Type:", 0,$E18*VLOOKUP($C18,'Benefit Look Up'!$B$21:$D$27,3,FALSE)),0)</f>
        <v>0</v>
      </c>
      <c r="H18" s="112">
        <f>ROUND(IF($C18="Choose Full-Time Position Type:", 0,$E18*VLOOKUP($C18,'Benefit Look Up'!$B$21:$E$27,4,FALSE)),0)</f>
        <v>0</v>
      </c>
      <c r="I18" s="112" t="str">
        <f>IFERROR(ROUND(IF($D18="", 0,$D18*VLOOKUP($C18,'Benefit Look Up'!$B$21:$F$27,5,FALSE)),0), "          -     ")</f>
        <v xml:space="preserve">          -     </v>
      </c>
      <c r="J18" s="112">
        <f>ROUND(IF($C18="Choose Full-Time Position Type:", 0,$E18*VLOOKUP($C18,'Benefit Look Up'!$B$21:$G$27,6,FALSE)),0)</f>
        <v>0</v>
      </c>
      <c r="K18" s="112">
        <f>ROUND(IF($C18="Choose Full-Time Position Type:", 0,$E18*VLOOKUP($C18,'Benefit Look Up'!$B$21:$H$27,7,FALSE)),0)</f>
        <v>0</v>
      </c>
      <c r="L18" s="112">
        <f>ROUND(IF($C18="Choose Full-Time Position Type:", 0,$E18*VLOOKUP($C18,'Benefit Look Up'!$B$21:$I$27,8,FALSE)),0)</f>
        <v>0</v>
      </c>
      <c r="M18" s="113">
        <f>ROUND(IF($C18="Choose Full-Time Position Type:", 0,$D18*VLOOKUP($C18,'Benefit Look Up'!$B$21:$J$27,9,FALSE)),0)</f>
        <v>0</v>
      </c>
      <c r="N18" s="114">
        <f t="shared" ref="N18:N21" si="4">SUM(F18:M18)</f>
        <v>0</v>
      </c>
      <c r="O18" s="144">
        <f t="shared" ref="O18:O21" si="5">SUM(E18,N18)</f>
        <v>0</v>
      </c>
      <c r="P18" s="269" t="str">
        <f t="shared" si="3"/>
        <v/>
      </c>
    </row>
    <row r="19" spans="1:16" x14ac:dyDescent="0.2">
      <c r="A19" s="152"/>
      <c r="B19" s="106"/>
      <c r="C19" s="102" t="s">
        <v>50</v>
      </c>
      <c r="D19" s="105">
        <v>0</v>
      </c>
      <c r="E19" s="157"/>
      <c r="F19" s="162">
        <f>ROUND(IF($C19="Choose Full-Time Position Type:", 0,$E19*VLOOKUP($C19,'Benefit Look Up'!$B$21:$C$27,2,FALSE)),0)</f>
        <v>0</v>
      </c>
      <c r="G19" s="112">
        <f>ROUND(IF($C19="Choose Full-Time Position Type:", 0,$E19*VLOOKUP($C19,'Benefit Look Up'!$B$21:$D$27,3,FALSE)),0)</f>
        <v>0</v>
      </c>
      <c r="H19" s="112">
        <f>ROUND(IF($C19="Choose Full-Time Position Type:", 0,$E19*VLOOKUP($C19,'Benefit Look Up'!$B$21:$E$27,4,FALSE)),0)</f>
        <v>0</v>
      </c>
      <c r="I19" s="112" t="str">
        <f>IFERROR(ROUND(IF($D19="", 0,$D19*VLOOKUP($C19,'Benefit Look Up'!$B$21:$F$27,5,FALSE)),0), "          -     ")</f>
        <v xml:space="preserve">          -     </v>
      </c>
      <c r="J19" s="112">
        <f>ROUND(IF($C19="Choose Full-Time Position Type:", 0,$E19*VLOOKUP($C19,'Benefit Look Up'!$B$21:$G$27,6,FALSE)),0)</f>
        <v>0</v>
      </c>
      <c r="K19" s="112">
        <f>ROUND(IF($C19="Choose Full-Time Position Type:", 0,$E19*VLOOKUP($C19,'Benefit Look Up'!$B$21:$H$27,7,FALSE)),0)</f>
        <v>0</v>
      </c>
      <c r="L19" s="112">
        <f>ROUND(IF($C19="Choose Full-Time Position Type:", 0,$E19*VLOOKUP($C19,'Benefit Look Up'!$B$21:$I$27,8,FALSE)),0)</f>
        <v>0</v>
      </c>
      <c r="M19" s="113">
        <f>ROUND(IF($C19="Choose Full-Time Position Type:", 0,$D19*VLOOKUP($C19,'Benefit Look Up'!$B$21:$J$27,9,FALSE)),0)</f>
        <v>0</v>
      </c>
      <c r="N19" s="114">
        <f t="shared" si="4"/>
        <v>0</v>
      </c>
      <c r="O19" s="144">
        <f t="shared" si="5"/>
        <v>0</v>
      </c>
      <c r="P19" s="269" t="str">
        <f t="shared" si="3"/>
        <v/>
      </c>
    </row>
    <row r="20" spans="1:16" x14ac:dyDescent="0.2">
      <c r="A20" s="152"/>
      <c r="B20" s="106"/>
      <c r="C20" s="102" t="s">
        <v>50</v>
      </c>
      <c r="D20" s="105">
        <v>0</v>
      </c>
      <c r="E20" s="157"/>
      <c r="F20" s="162">
        <f>ROUND(IF($C20="Choose Full-Time Position Type:", 0,$E20*VLOOKUP($C20,'Benefit Look Up'!$B$21:$C$27,2,FALSE)),0)</f>
        <v>0</v>
      </c>
      <c r="G20" s="112">
        <f>ROUND(IF($C20="Choose Full-Time Position Type:", 0,$E20*VLOOKUP($C20,'Benefit Look Up'!$B$21:$D$27,3,FALSE)),0)</f>
        <v>0</v>
      </c>
      <c r="H20" s="112">
        <f>ROUND(IF($C20="Choose Full-Time Position Type:", 0,$E20*VLOOKUP($C20,'Benefit Look Up'!$B$21:$E$27,4,FALSE)),0)</f>
        <v>0</v>
      </c>
      <c r="I20" s="112" t="str">
        <f>IFERROR(ROUND(IF($D20="", 0,$D20*VLOOKUP($C20,'Benefit Look Up'!$B$21:$F$27,5,FALSE)),0), "          -     ")</f>
        <v xml:space="preserve">          -     </v>
      </c>
      <c r="J20" s="112">
        <f>ROUND(IF($C20="Choose Full-Time Position Type:", 0,$E20*VLOOKUP($C20,'Benefit Look Up'!$B$21:$G$27,6,FALSE)),0)</f>
        <v>0</v>
      </c>
      <c r="K20" s="112">
        <f>ROUND(IF($C20="Choose Full-Time Position Type:", 0,$E20*VLOOKUP($C20,'Benefit Look Up'!$B$21:$H$27,7,FALSE)),0)</f>
        <v>0</v>
      </c>
      <c r="L20" s="112">
        <f>ROUND(IF($C20="Choose Full-Time Position Type:", 0,$E20*VLOOKUP($C20,'Benefit Look Up'!$B$21:$I$27,8,FALSE)),0)</f>
        <v>0</v>
      </c>
      <c r="M20" s="113">
        <f>ROUND(IF($C20="Choose Full-Time Position Type:", 0,$D20*VLOOKUP($C20,'Benefit Look Up'!$B$21:$J$27,9,FALSE)),0)</f>
        <v>0</v>
      </c>
      <c r="N20" s="114">
        <f t="shared" si="4"/>
        <v>0</v>
      </c>
      <c r="O20" s="144">
        <f t="shared" si="5"/>
        <v>0</v>
      </c>
      <c r="P20" s="269" t="str">
        <f t="shared" si="3"/>
        <v/>
      </c>
    </row>
    <row r="21" spans="1:16" x14ac:dyDescent="0.2">
      <c r="A21" s="152"/>
      <c r="B21" s="106"/>
      <c r="C21" s="102" t="s">
        <v>50</v>
      </c>
      <c r="D21" s="105">
        <v>0</v>
      </c>
      <c r="E21" s="157"/>
      <c r="F21" s="162">
        <f>ROUND(IF($C21="Choose Full-Time Position Type:", 0,$E21*VLOOKUP($C21,'Benefit Look Up'!$B$21:$C$27,2,FALSE)),0)</f>
        <v>0</v>
      </c>
      <c r="G21" s="112">
        <f>ROUND(IF($C21="Choose Full-Time Position Type:", 0,$E21*VLOOKUP($C21,'Benefit Look Up'!$B$21:$D$27,3,FALSE)),0)</f>
        <v>0</v>
      </c>
      <c r="H21" s="112">
        <f>ROUND(IF($C21="Choose Full-Time Position Type:", 0,$E21*VLOOKUP($C21,'Benefit Look Up'!$B$21:$E$27,4,FALSE)),0)</f>
        <v>0</v>
      </c>
      <c r="I21" s="112" t="str">
        <f>IFERROR(ROUND(IF($D21="", 0,$D21*VLOOKUP($C21,'Benefit Look Up'!$B$21:$F$27,5,FALSE)),0), "          -     ")</f>
        <v xml:space="preserve">          -     </v>
      </c>
      <c r="J21" s="112">
        <f>ROUND(IF($C21="Choose Full-Time Position Type:", 0,$E21*VLOOKUP($C21,'Benefit Look Up'!$B$21:$G$27,6,FALSE)),0)</f>
        <v>0</v>
      </c>
      <c r="K21" s="112">
        <f>ROUND(IF($C21="Choose Full-Time Position Type:", 0,$E21*VLOOKUP($C21,'Benefit Look Up'!$B$21:$H$27,7,FALSE)),0)</f>
        <v>0</v>
      </c>
      <c r="L21" s="112">
        <f>ROUND(IF($C21="Choose Full-Time Position Type:", 0,$E21*VLOOKUP($C21,'Benefit Look Up'!$B$21:$I$27,8,FALSE)),0)</f>
        <v>0</v>
      </c>
      <c r="M21" s="113">
        <f>ROUND(IF($C21="Choose Full-Time Position Type:", 0,$D21*VLOOKUP($C21,'Benefit Look Up'!$B$21:$J$27,9,FALSE)),0)</f>
        <v>0</v>
      </c>
      <c r="N21" s="114">
        <f t="shared" si="4"/>
        <v>0</v>
      </c>
      <c r="O21" s="144">
        <f t="shared" si="5"/>
        <v>0</v>
      </c>
      <c r="P21" s="269" t="str">
        <f t="shared" si="3"/>
        <v/>
      </c>
    </row>
    <row r="22" spans="1:16" x14ac:dyDescent="0.2">
      <c r="A22" s="152"/>
      <c r="B22" s="106"/>
      <c r="C22" s="102" t="s">
        <v>50</v>
      </c>
      <c r="D22" s="105">
        <v>0</v>
      </c>
      <c r="E22" s="157"/>
      <c r="F22" s="162">
        <f>ROUND(IF($C22="Choose Full-Time Position Type:", 0,$E22*VLOOKUP($C22,'Benefit Look Up'!$B$21:$C$27,2,FALSE)),0)</f>
        <v>0</v>
      </c>
      <c r="G22" s="112">
        <f>ROUND(IF($C22="Choose Full-Time Position Type:", 0,$E22*VLOOKUP($C22,'Benefit Look Up'!$B$21:$D$27,3,FALSE)),0)</f>
        <v>0</v>
      </c>
      <c r="H22" s="112">
        <f>ROUND(IF($C22="Choose Full-Time Position Type:", 0,$E22*VLOOKUP($C22,'Benefit Look Up'!$B$21:$E$27,4,FALSE)),0)</f>
        <v>0</v>
      </c>
      <c r="I22" s="112" t="str">
        <f>IFERROR(ROUND(IF($D22="", 0,$D22*VLOOKUP($C22,'Benefit Look Up'!$B$21:$F$27,5,FALSE)),0), "          -     ")</f>
        <v xml:space="preserve">          -     </v>
      </c>
      <c r="J22" s="112">
        <f>ROUND(IF($C22="Choose Full-Time Position Type:", 0,$E22*VLOOKUP($C22,'Benefit Look Up'!$B$21:$G$27,6,FALSE)),0)</f>
        <v>0</v>
      </c>
      <c r="K22" s="112">
        <f>ROUND(IF($C22="Choose Full-Time Position Type:", 0,$E22*VLOOKUP($C22,'Benefit Look Up'!$B$21:$H$27,7,FALSE)),0)</f>
        <v>0</v>
      </c>
      <c r="L22" s="112">
        <f>ROUND(IF($C22="Choose Full-Time Position Type:", 0,$E22*VLOOKUP($C22,'Benefit Look Up'!$B$21:$I$27,8,FALSE)),0)</f>
        <v>0</v>
      </c>
      <c r="M22" s="113">
        <f>ROUND(IF($C22="Choose Full-Time Position Type:", 0,$D22*VLOOKUP($C22,'Benefit Look Up'!$B$21:$J$27,9,FALSE)),0)</f>
        <v>0</v>
      </c>
      <c r="N22" s="114">
        <f t="shared" ref="N22:N26" si="6">SUM(F22:M22)</f>
        <v>0</v>
      </c>
      <c r="O22" s="144">
        <f t="shared" ref="O22:O26" si="7">SUM(E22,N22)</f>
        <v>0</v>
      </c>
      <c r="P22" s="269" t="str">
        <f t="shared" si="3"/>
        <v/>
      </c>
    </row>
    <row r="23" spans="1:16" x14ac:dyDescent="0.2">
      <c r="A23" s="152"/>
      <c r="B23" s="106"/>
      <c r="C23" s="102" t="s">
        <v>50</v>
      </c>
      <c r="D23" s="105">
        <v>0</v>
      </c>
      <c r="E23" s="157"/>
      <c r="F23" s="162">
        <f>ROUND(IF($C23="Choose Full-Time Position Type:", 0,$E23*VLOOKUP($C23,'Benefit Look Up'!$B$21:$C$27,2,FALSE)),0)</f>
        <v>0</v>
      </c>
      <c r="G23" s="112">
        <f>ROUND(IF($C23="Choose Full-Time Position Type:", 0,$E23*VLOOKUP($C23,'Benefit Look Up'!$B$21:$D$27,3,FALSE)),0)</f>
        <v>0</v>
      </c>
      <c r="H23" s="112">
        <f>ROUND(IF($C23="Choose Full-Time Position Type:", 0,$E23*VLOOKUP($C23,'Benefit Look Up'!$B$21:$E$27,4,FALSE)),0)</f>
        <v>0</v>
      </c>
      <c r="I23" s="112" t="str">
        <f>IFERROR(ROUND(IF($D23="", 0,$D23*VLOOKUP($C23,'Benefit Look Up'!$B$21:$F$27,5,FALSE)),0), "          -     ")</f>
        <v xml:space="preserve">          -     </v>
      </c>
      <c r="J23" s="112">
        <f>ROUND(IF($C23="Choose Full-Time Position Type:", 0,$E23*VLOOKUP($C23,'Benefit Look Up'!$B$21:$G$27,6,FALSE)),0)</f>
        <v>0</v>
      </c>
      <c r="K23" s="112">
        <f>ROUND(IF($C23="Choose Full-Time Position Type:", 0,$E23*VLOOKUP($C23,'Benefit Look Up'!$B$21:$H$27,7,FALSE)),0)</f>
        <v>0</v>
      </c>
      <c r="L23" s="112">
        <f>ROUND(IF($C23="Choose Full-Time Position Type:", 0,$E23*VLOOKUP($C23,'Benefit Look Up'!$B$21:$I$27,8,FALSE)),0)</f>
        <v>0</v>
      </c>
      <c r="M23" s="113">
        <f>ROUND(IF($C23="Choose Full-Time Position Type:", 0,$D23*VLOOKUP($C23,'Benefit Look Up'!$B$21:$J$27,9,FALSE)),0)</f>
        <v>0</v>
      </c>
      <c r="N23" s="114">
        <f t="shared" si="6"/>
        <v>0</v>
      </c>
      <c r="O23" s="144">
        <f t="shared" si="7"/>
        <v>0</v>
      </c>
      <c r="P23" s="269" t="str">
        <f t="shared" si="3"/>
        <v/>
      </c>
    </row>
    <row r="24" spans="1:16" x14ac:dyDescent="0.2">
      <c r="A24" s="152"/>
      <c r="B24" s="106"/>
      <c r="C24" s="102" t="s">
        <v>50</v>
      </c>
      <c r="D24" s="105">
        <v>0</v>
      </c>
      <c r="E24" s="157"/>
      <c r="F24" s="162">
        <f>ROUND(IF($C24="Choose Full-Time Position Type:", 0,$E24*VLOOKUP($C24,'Benefit Look Up'!$B$21:$C$27,2,FALSE)),0)</f>
        <v>0</v>
      </c>
      <c r="G24" s="112">
        <f>ROUND(IF($C24="Choose Full-Time Position Type:", 0,$E24*VLOOKUP($C24,'Benefit Look Up'!$B$21:$D$27,3,FALSE)),0)</f>
        <v>0</v>
      </c>
      <c r="H24" s="112">
        <f>ROUND(IF($C24="Choose Full-Time Position Type:", 0,$E24*VLOOKUP($C24,'Benefit Look Up'!$B$21:$E$27,4,FALSE)),0)</f>
        <v>0</v>
      </c>
      <c r="I24" s="112" t="str">
        <f>IFERROR(ROUND(IF($D24="", 0,$D24*VLOOKUP($C24,'Benefit Look Up'!$B$21:$F$27,5,FALSE)),0), "          -     ")</f>
        <v xml:space="preserve">          -     </v>
      </c>
      <c r="J24" s="112">
        <f>ROUND(IF($C24="Choose Full-Time Position Type:", 0,$E24*VLOOKUP($C24,'Benefit Look Up'!$B$21:$G$27,6,FALSE)),0)</f>
        <v>0</v>
      </c>
      <c r="K24" s="112">
        <f>ROUND(IF($C24="Choose Full-Time Position Type:", 0,$E24*VLOOKUP($C24,'Benefit Look Up'!$B$21:$H$27,7,FALSE)),0)</f>
        <v>0</v>
      </c>
      <c r="L24" s="112">
        <f>ROUND(IF($C24="Choose Full-Time Position Type:", 0,$E24*VLOOKUP($C24,'Benefit Look Up'!$B$21:$I$27,8,FALSE)),0)</f>
        <v>0</v>
      </c>
      <c r="M24" s="113">
        <f>ROUND(IF($C24="Choose Full-Time Position Type:", 0,$D24*VLOOKUP($C24,'Benefit Look Up'!$B$21:$J$27,9,FALSE)),0)</f>
        <v>0</v>
      </c>
      <c r="N24" s="114">
        <f t="shared" si="6"/>
        <v>0</v>
      </c>
      <c r="O24" s="144">
        <f t="shared" si="7"/>
        <v>0</v>
      </c>
      <c r="P24" s="269" t="str">
        <f t="shared" si="3"/>
        <v/>
      </c>
    </row>
    <row r="25" spans="1:16" x14ac:dyDescent="0.2">
      <c r="A25" s="152"/>
      <c r="B25" s="106"/>
      <c r="C25" s="102" t="s">
        <v>50</v>
      </c>
      <c r="D25" s="105">
        <v>0</v>
      </c>
      <c r="E25" s="157"/>
      <c r="F25" s="162">
        <f>ROUND(IF($C25="Choose Full-Time Position Type:", 0,$E25*VLOOKUP($C25,'Benefit Look Up'!$B$21:$C$27,2,FALSE)),0)</f>
        <v>0</v>
      </c>
      <c r="G25" s="112">
        <f>ROUND(IF($C25="Choose Full-Time Position Type:", 0,$E25*VLOOKUP($C25,'Benefit Look Up'!$B$21:$D$27,3,FALSE)),0)</f>
        <v>0</v>
      </c>
      <c r="H25" s="112">
        <f>ROUND(IF($C25="Choose Full-Time Position Type:", 0,$E25*VLOOKUP($C25,'Benefit Look Up'!$B$21:$E$27,4,FALSE)),0)</f>
        <v>0</v>
      </c>
      <c r="I25" s="112" t="str">
        <f>IFERROR(ROUND(IF($D25="", 0,$D25*VLOOKUP($C25,'Benefit Look Up'!$B$21:$F$27,5,FALSE)),0), "          -     ")</f>
        <v xml:space="preserve">          -     </v>
      </c>
      <c r="J25" s="112">
        <f>ROUND(IF($C25="Choose Full-Time Position Type:", 0,$E25*VLOOKUP($C25,'Benefit Look Up'!$B$21:$G$27,6,FALSE)),0)</f>
        <v>0</v>
      </c>
      <c r="K25" s="112">
        <f>ROUND(IF($C25="Choose Full-Time Position Type:", 0,$E25*VLOOKUP($C25,'Benefit Look Up'!$B$21:$H$27,7,FALSE)),0)</f>
        <v>0</v>
      </c>
      <c r="L25" s="112">
        <f>ROUND(IF($C25="Choose Full-Time Position Type:", 0,$E25*VLOOKUP($C25,'Benefit Look Up'!$B$21:$I$27,8,FALSE)),0)</f>
        <v>0</v>
      </c>
      <c r="M25" s="113">
        <f>ROUND(IF($C25="Choose Full-Time Position Type:", 0,$D25*VLOOKUP($C25,'Benefit Look Up'!$B$21:$J$27,9,FALSE)),0)</f>
        <v>0</v>
      </c>
      <c r="N25" s="114">
        <f t="shared" si="6"/>
        <v>0</v>
      </c>
      <c r="O25" s="144">
        <f t="shared" si="7"/>
        <v>0</v>
      </c>
      <c r="P25" s="269" t="str">
        <f t="shared" si="3"/>
        <v/>
      </c>
    </row>
    <row r="26" spans="1:16" ht="13.5" thickBot="1" x14ac:dyDescent="0.25">
      <c r="A26" s="153"/>
      <c r="B26" s="107"/>
      <c r="C26" s="102" t="s">
        <v>50</v>
      </c>
      <c r="D26" s="108">
        <v>0</v>
      </c>
      <c r="E26" s="158"/>
      <c r="F26" s="163">
        <f>ROUND(IF($C26="Choose Full-Time Position Type:", 0,$E26*VLOOKUP($C26,'Benefit Look Up'!$B$21:$C$27,2,FALSE)),0)</f>
        <v>0</v>
      </c>
      <c r="G26" s="116">
        <f>ROUND(IF($C26="Choose Full-Time Position Type:", 0,$E26*VLOOKUP($C26,'Benefit Look Up'!$B$21:$D$27,3,FALSE)),0)</f>
        <v>0</v>
      </c>
      <c r="H26" s="116">
        <f>ROUND(IF($C26="Choose Full-Time Position Type:", 0,$E26*VLOOKUP($C26,'Benefit Look Up'!$B$21:$E$27,4,FALSE)),0)</f>
        <v>0</v>
      </c>
      <c r="I26" s="116" t="str">
        <f>IFERROR(ROUND(IF($D26="", 0,$D26*VLOOKUP($C26,'Benefit Look Up'!$B$21:$F$27,5,FALSE)),0), "          -     ")</f>
        <v xml:space="preserve">          -     </v>
      </c>
      <c r="J26" s="116">
        <f>ROUND(IF($C26="Choose Full-Time Position Type:", 0,$E26*VLOOKUP($C26,'Benefit Look Up'!$B$21:$G$27,6,FALSE)),0)</f>
        <v>0</v>
      </c>
      <c r="K26" s="116">
        <f>ROUND(IF($C26="Choose Full-Time Position Type:", 0,$E26*VLOOKUP($C26,'Benefit Look Up'!$B$21:$H$27,7,FALSE)),0)</f>
        <v>0</v>
      </c>
      <c r="L26" s="116">
        <f>ROUND(IF($C26="Choose Full-Time Position Type:", 0,$E26*VLOOKUP($C26,'Benefit Look Up'!$B$21:$I$27,8,FALSE)),0)</f>
        <v>0</v>
      </c>
      <c r="M26" s="117">
        <f>ROUND(IF($C26="Choose Full-Time Position Type:", 0,$D26*VLOOKUP($C26,'Benefit Look Up'!$B$21:$J$27,9,FALSE)),0)</f>
        <v>0</v>
      </c>
      <c r="N26" s="118">
        <f t="shared" si="6"/>
        <v>0</v>
      </c>
      <c r="O26" s="145">
        <f t="shared" si="7"/>
        <v>0</v>
      </c>
      <c r="P26" s="269" t="str">
        <f t="shared" si="3"/>
        <v/>
      </c>
    </row>
    <row r="27" spans="1:16" s="283" customFormat="1" ht="21" customHeight="1" thickBot="1" x14ac:dyDescent="0.25">
      <c r="A27" s="154" t="s">
        <v>51</v>
      </c>
      <c r="B27" s="93"/>
      <c r="C27" s="94"/>
      <c r="D27" s="14">
        <f t="shared" ref="D27:M27" si="8">SUM(D12:D26)</f>
        <v>0</v>
      </c>
      <c r="E27" s="76">
        <f t="shared" si="8"/>
        <v>0</v>
      </c>
      <c r="F27" s="164">
        <f t="shared" si="8"/>
        <v>0</v>
      </c>
      <c r="G27" s="77">
        <f t="shared" si="8"/>
        <v>0</v>
      </c>
      <c r="H27" s="77">
        <f t="shared" si="8"/>
        <v>0</v>
      </c>
      <c r="I27" s="77">
        <f t="shared" si="8"/>
        <v>0</v>
      </c>
      <c r="J27" s="77">
        <f t="shared" si="8"/>
        <v>0</v>
      </c>
      <c r="K27" s="77">
        <f t="shared" si="8"/>
        <v>0</v>
      </c>
      <c r="L27" s="77">
        <f t="shared" si="8"/>
        <v>0</v>
      </c>
      <c r="M27" s="78">
        <f t="shared" si="8"/>
        <v>0</v>
      </c>
      <c r="N27" s="79">
        <f>SUM(F27:M27)</f>
        <v>0</v>
      </c>
      <c r="O27" s="146">
        <f>SUM(E27,N27)</f>
        <v>0</v>
      </c>
    </row>
    <row r="28" spans="1:16" s="283" customFormat="1" ht="22.5" customHeight="1" thickTop="1" thickBot="1" x14ac:dyDescent="0.25">
      <c r="A28" s="258" t="s">
        <v>117</v>
      </c>
      <c r="B28" s="259"/>
      <c r="C28" s="260"/>
      <c r="D28" s="261"/>
      <c r="E28" s="262"/>
      <c r="F28" s="263"/>
      <c r="G28" s="262"/>
      <c r="H28" s="262"/>
      <c r="I28" s="262"/>
      <c r="J28" s="262"/>
      <c r="K28" s="262"/>
      <c r="L28" s="262"/>
      <c r="M28" s="262"/>
      <c r="N28" s="262"/>
      <c r="O28" s="264">
        <f>SUM(O12:O26)</f>
        <v>0</v>
      </c>
    </row>
    <row r="29" spans="1:16" s="283" customFormat="1" ht="7.5" customHeight="1" thickTop="1" thickBot="1" x14ac:dyDescent="0.25">
      <c r="A29" s="255"/>
      <c r="B29" s="255"/>
      <c r="C29" s="223"/>
      <c r="D29" s="256"/>
      <c r="E29" s="257"/>
      <c r="F29" s="257"/>
      <c r="G29" s="257"/>
      <c r="H29" s="257"/>
      <c r="I29" s="257"/>
      <c r="J29" s="257"/>
      <c r="K29" s="257"/>
      <c r="L29" s="257"/>
      <c r="M29" s="257"/>
      <c r="N29" s="257"/>
      <c r="O29" s="257"/>
    </row>
    <row r="30" spans="1:16" s="283" customFormat="1" ht="28.5" hidden="1" customHeight="1" x14ac:dyDescent="0.5">
      <c r="A30" s="281"/>
      <c r="B30" s="281"/>
      <c r="C30" s="474" t="e">
        <f>IF(OR(AND(C12 &lt;&gt;"Choose Full-Time Position Type:", D12 =0),AND(C12 ="Choose Full-Time Position Type:",D12&lt;&gt;0), AND(C13 &lt;&gt;"Choose Full-Time Position Type:", D13 = 0),AND(C13 ="Choose Full-Time Position Type:",D13&lt;&gt;0), AND(C14 &lt;&gt;"Choose Full-Time Position Type:", D14 = 0),AND(C14 ="Choose Full-Time Position Type:",D14&lt;&gt;0), AND(C15 &lt;&gt;"Choose Full-Time Position Type:", D15 = 0),AND(C15 ="Choose Full-Time Position Type:",D15&lt;&gt;0), AND(C16 &lt;&gt;"Choose Full-Time Position Type:", D16 =0),AND(C16 ="Choose Full-Time Position Type:",D16&lt;&gt;0), AND(C17 &lt;&gt;"Choose Full-Time Position Type:", D17 = 0),AND(C17 ="Choose Full-Time Position Type:",D17&lt;&gt;0),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F31 = "There is an error message in Column P. Fix column C or Column D of corresponding row."),"There is an error message in Column P. Fix column C or Column D of corresponding row.","")</f>
        <v>#REF!</v>
      </c>
      <c r="D30" s="471"/>
      <c r="E30" s="471"/>
      <c r="F30" s="471"/>
      <c r="G30" s="471"/>
      <c r="H30" s="471"/>
      <c r="I30" s="471"/>
      <c r="J30" s="471"/>
      <c r="K30" s="471"/>
      <c r="L30" s="471"/>
      <c r="M30" s="471"/>
      <c r="N30" s="282"/>
      <c r="O30" s="282"/>
      <c r="P30" s="282"/>
    </row>
    <row r="31" spans="1:16" s="283" customFormat="1" ht="28.5" hidden="1" customHeight="1" x14ac:dyDescent="0.2">
      <c r="A31" s="281"/>
      <c r="B31" s="281"/>
      <c r="C31" s="284"/>
      <c r="D31" s="285"/>
      <c r="E31" s="286"/>
      <c r="F31" s="470" t="e">
        <f>IF(OR(AND(#REF!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 &lt;&gt;"Choose Full-Time Position Type:",#REF! = 0),AND(#REF! ="Choose Full-Time Position Type:",#REF!&lt;&gt;0),  AND(#REF!&lt;&gt;"Choose Full-Time Position Type:",#REF! = 0),AND(#REF! ="Choose Full-Time Position Type:",#REF!&lt;&gt;0), F32 = "There is an error message in Column P. Fix column C or Column D of corresponding row."),"There is an error message in Column P. Fix column C or Column D of corresponding row.","")</f>
        <v>#REF!</v>
      </c>
      <c r="G31" s="471"/>
      <c r="H31" s="471"/>
      <c r="I31" s="471"/>
      <c r="J31" s="471"/>
      <c r="K31" s="471"/>
      <c r="L31" s="471"/>
      <c r="M31" s="471"/>
      <c r="N31" s="471"/>
      <c r="O31" s="471"/>
    </row>
    <row r="32" spans="1:16" ht="9" hidden="1" customHeight="1" thickBot="1" x14ac:dyDescent="0.25">
      <c r="A32" s="472"/>
      <c r="B32" s="473"/>
      <c r="C32" s="473"/>
      <c r="D32" s="473"/>
      <c r="E32" s="473"/>
      <c r="F32" s="470" t="str">
        <f>IF(OR(AND(C18 &lt;&gt;"Choose Full-Time Position Type:", D18 =0),AND(C18 ="Choose Full-Time Position Type:",D18&lt;&gt;0), AND(C19 &lt;&gt;"Choose Full-Time Position Type:", D19 = 0),AND(C19 ="Choose Full-Time Position Type:",D19&lt;&gt;0), AND(C20 &lt;&gt;"Choose Full-Time Position Type:", D20 = 0),AND(C20 ="Choose Full-Time Position Type:",D20&lt;&gt;0), AND(C21 &lt;&gt;"Choose Full-Time Position Type:", D21 = 0),AND(C21 ="Choose Full-Time Position Type:",D21&lt;&gt;0), AND(C22 &lt;&gt;"Choose Full-Time Position Type:", D22 =0),AND(C22 ="Choose Full-Time Position Type:",D22&lt;&gt;0), AND(C23 &lt;&gt;"Choose Full-Time Position Type:", D23 = 0),AND(C23 ="Choose Full-Time Position Type:",D23&lt;&gt;0), AND(C24 &lt;&gt;"Choose Full-Time Position Type:", D24 = 0),AND(C24 ="Choose Full-Time Position Type:",D24&lt;&gt;0), AND(C25 &lt;&gt;"Choose Full-Time Position Type:", D25 = 0),AND(C25 ="Choose Full-Time Position Type:",D25&lt;&gt;0), AND(C26 &lt;&gt;"Choose Full-Time Position Type:", D26 = 0),AND(C26 ="Choose Full-Time Position Type:",D26&lt;&gt;0)),"There is an error message in Column P. Fix column C or Column D of corresponding row.","")</f>
        <v/>
      </c>
      <c r="G32" s="471"/>
      <c r="H32" s="471"/>
      <c r="I32" s="471"/>
      <c r="J32" s="471"/>
      <c r="K32" s="471"/>
      <c r="L32" s="471"/>
      <c r="M32" s="471"/>
      <c r="N32" s="471"/>
      <c r="O32" s="471"/>
    </row>
    <row r="33" spans="1:22" ht="9" hidden="1" customHeight="1" x14ac:dyDescent="0.2">
      <c r="A33" s="287"/>
      <c r="B33" s="288"/>
      <c r="C33" s="288"/>
      <c r="D33" s="288"/>
      <c r="E33" s="288"/>
      <c r="F33" s="289"/>
      <c r="G33" s="282"/>
      <c r="H33" s="282"/>
      <c r="I33" s="282"/>
      <c r="J33" s="282"/>
      <c r="K33" s="282"/>
      <c r="L33" s="282"/>
      <c r="M33" s="282"/>
      <c r="N33" s="282"/>
      <c r="O33" s="282"/>
    </row>
    <row r="34" spans="1:22" ht="20.25" hidden="1" customHeight="1" thickTop="1" x14ac:dyDescent="0.25">
      <c r="A34" s="464" t="s">
        <v>74</v>
      </c>
      <c r="B34" s="465"/>
      <c r="C34" s="466"/>
      <c r="D34" s="466"/>
      <c r="E34" s="467"/>
      <c r="F34" s="290"/>
      <c r="G34" s="291"/>
      <c r="H34" s="292"/>
      <c r="I34" s="293"/>
      <c r="J34" s="294"/>
      <c r="K34" s="294"/>
      <c r="L34" s="294"/>
      <c r="M34" s="294"/>
      <c r="N34" s="294"/>
      <c r="O34" s="294"/>
      <c r="R34" s="269" t="s">
        <v>12</v>
      </c>
    </row>
    <row r="35" spans="1:22" ht="11.25" hidden="1" customHeight="1" x14ac:dyDescent="0.2">
      <c r="A35" s="294"/>
      <c r="B35" s="295"/>
      <c r="C35" s="295"/>
      <c r="D35" s="295"/>
      <c r="E35" s="295"/>
      <c r="F35" s="294"/>
      <c r="G35" s="294"/>
      <c r="H35" s="294"/>
      <c r="I35" s="294"/>
      <c r="J35" s="294"/>
      <c r="K35" s="294"/>
      <c r="L35" s="294"/>
      <c r="M35" s="294"/>
      <c r="N35" s="294"/>
      <c r="O35" s="294"/>
    </row>
    <row r="36" spans="1:22" ht="16.5" hidden="1" thickTop="1" x14ac:dyDescent="0.25">
      <c r="A36" s="296" t="s">
        <v>73</v>
      </c>
      <c r="B36" s="297"/>
      <c r="C36" s="298"/>
      <c r="D36" s="298"/>
      <c r="E36" s="298"/>
      <c r="F36" s="299"/>
      <c r="G36" s="299"/>
      <c r="H36" s="294"/>
      <c r="I36" s="299"/>
      <c r="J36" s="299"/>
      <c r="K36" s="299"/>
      <c r="L36" s="299"/>
      <c r="M36" s="299"/>
      <c r="N36" s="299"/>
      <c r="O36" s="299"/>
      <c r="P36" s="300"/>
      <c r="Q36" s="301"/>
      <c r="R36" s="301"/>
      <c r="S36" s="301"/>
      <c r="T36" s="301"/>
    </row>
    <row r="37" spans="1:22" ht="12.75" hidden="1" customHeight="1" x14ac:dyDescent="0.2">
      <c r="A37" s="499" t="s">
        <v>88</v>
      </c>
      <c r="B37" s="500"/>
      <c r="C37" s="501"/>
      <c r="D37" s="501"/>
      <c r="E37" s="501"/>
      <c r="F37" s="481" t="s">
        <v>52</v>
      </c>
      <c r="G37" s="482"/>
      <c r="H37" s="482"/>
      <c r="I37" s="482"/>
      <c r="J37" s="482"/>
      <c r="K37" s="482"/>
      <c r="L37" s="482"/>
      <c r="M37" s="482"/>
      <c r="N37" s="482"/>
      <c r="O37" s="482"/>
      <c r="P37" s="302"/>
      <c r="Q37" s="301"/>
      <c r="R37" s="301"/>
      <c r="S37" s="301"/>
      <c r="T37" s="301"/>
    </row>
    <row r="38" spans="1:22" ht="15.75" hidden="1" customHeight="1" thickBot="1" x14ac:dyDescent="0.25">
      <c r="A38" s="502"/>
      <c r="B38" s="502"/>
      <c r="C38" s="503"/>
      <c r="D38" s="503"/>
      <c r="E38" s="503"/>
      <c r="F38" s="483"/>
      <c r="G38" s="483"/>
      <c r="H38" s="483"/>
      <c r="I38" s="483"/>
      <c r="J38" s="483"/>
      <c r="K38" s="483"/>
      <c r="L38" s="483"/>
      <c r="M38" s="483"/>
      <c r="N38" s="483"/>
      <c r="O38" s="483"/>
      <c r="P38" s="302"/>
      <c r="Q38" s="301"/>
      <c r="R38" s="301"/>
      <c r="S38" s="301"/>
      <c r="T38" s="301"/>
    </row>
    <row r="39" spans="1:22" ht="27" hidden="1" thickTop="1" thickBot="1" x14ac:dyDescent="0.25">
      <c r="A39" s="299" t="s">
        <v>94</v>
      </c>
      <c r="B39" s="303" t="s">
        <v>8</v>
      </c>
      <c r="C39" s="303" t="s">
        <v>9</v>
      </c>
      <c r="D39" s="303" t="s">
        <v>5</v>
      </c>
      <c r="E39" s="303" t="s">
        <v>13</v>
      </c>
      <c r="F39" s="508" t="s">
        <v>64</v>
      </c>
      <c r="G39" s="509"/>
      <c r="H39" s="509"/>
      <c r="I39" s="509"/>
      <c r="J39" s="509"/>
      <c r="K39" s="509"/>
      <c r="L39" s="509"/>
      <c r="M39" s="509"/>
      <c r="N39" s="304" t="s">
        <v>32</v>
      </c>
      <c r="O39" s="304" t="s">
        <v>33</v>
      </c>
      <c r="P39" s="302"/>
      <c r="Q39" s="301"/>
      <c r="R39" s="301"/>
      <c r="S39" s="301"/>
      <c r="T39" s="301"/>
    </row>
    <row r="40" spans="1:22" ht="64.5" hidden="1" customHeight="1" thickBot="1" x14ac:dyDescent="0.25">
      <c r="A40" s="305" t="s">
        <v>89</v>
      </c>
      <c r="B40" s="306" t="s">
        <v>90</v>
      </c>
      <c r="C40" s="306" t="s">
        <v>91</v>
      </c>
      <c r="D40" s="307" t="s">
        <v>92</v>
      </c>
      <c r="E40" s="308" t="s">
        <v>93</v>
      </c>
      <c r="F40" s="306" t="s">
        <v>70</v>
      </c>
      <c r="G40" s="306" t="s">
        <v>71</v>
      </c>
      <c r="H40" s="306" t="s">
        <v>83</v>
      </c>
      <c r="I40" s="306" t="s">
        <v>84</v>
      </c>
      <c r="J40" s="306" t="s">
        <v>85</v>
      </c>
      <c r="K40" s="306" t="s">
        <v>82</v>
      </c>
      <c r="L40" s="306" t="s">
        <v>86</v>
      </c>
      <c r="M40" s="306" t="s">
        <v>87</v>
      </c>
      <c r="N40" s="309"/>
      <c r="O40" s="309"/>
      <c r="P40" s="310"/>
      <c r="Q40" s="311"/>
      <c r="R40" s="311"/>
      <c r="S40" s="311"/>
      <c r="T40" s="311"/>
    </row>
    <row r="41" spans="1:22" hidden="1" x14ac:dyDescent="0.2">
      <c r="A41" s="312"/>
      <c r="B41" s="313"/>
      <c r="C41" s="313" t="s">
        <v>68</v>
      </c>
      <c r="D41" s="314"/>
      <c r="E41" s="315"/>
      <c r="F41" s="316">
        <f>ROUND(IF($C41="Choose PT Salaried With Benefits:", 0,$E41*VLOOKUP($C41,'Benefit Look Up'!#REF!,2,FALSE)),0)</f>
        <v>0</v>
      </c>
      <c r="G41" s="316">
        <f>ROUND(IF($C41="Choose PT Salaried With Benefits:", 0,$E41*VLOOKUP($C41,'Benefit Look Up'!#REF!,3,FALSE)),0)</f>
        <v>0</v>
      </c>
      <c r="H41" s="316">
        <f>ROUND(IF($C41="Choose PT Salaried With Benefits:", 0,$E41*VLOOKUP($C41,'Benefit Look Up'!#REF!,4,FALSE)),0)</f>
        <v>0</v>
      </c>
      <c r="I41" s="316">
        <f>ROUND(IF($C41="Choose PT Salaried With Benefits:", 0,$D41*VLOOKUP($C41,'Benefit Look Up'!#REF!,5,FALSE)),0)</f>
        <v>0</v>
      </c>
      <c r="J41" s="316">
        <f>ROUND(IF($C41="Choose PT Salaried With Benefits:", 0,$E41*VLOOKUP($C41,'Benefit Look Up'!#REF!,6,FALSE)),0)</f>
        <v>0</v>
      </c>
      <c r="K41" s="316">
        <f>ROUND(IF($C41="Choose PT Salaried With Benefits:", 0,$E41*VLOOKUP($C41,'Benefit Look Up'!#REF!,7,FALSE)),0)</f>
        <v>0</v>
      </c>
      <c r="L41" s="316">
        <f>ROUND(IF($C41="Choose PT Salaried With Benefits:", 0,$E41*VLOOKUP($C41,'Benefit Look Up'!#REF!,8,FALSE)),0)</f>
        <v>0</v>
      </c>
      <c r="M41" s="316">
        <f>ROUND(IF($C41="Choose PT Salaried With Benefits:", 0,$D41*VLOOKUP($C41,'Benefit Look Up'!#REF!,9,FALSE)),0)</f>
        <v>0</v>
      </c>
      <c r="N41" s="317">
        <f>SUM(F41:M41)</f>
        <v>0</v>
      </c>
      <c r="O41" s="317">
        <f>SUM(E41,N41)</f>
        <v>0</v>
      </c>
      <c r="P41" s="318"/>
    </row>
    <row r="42" spans="1:22" ht="12" hidden="1" customHeight="1" x14ac:dyDescent="0.2">
      <c r="A42" s="312"/>
      <c r="B42" s="313"/>
      <c r="C42" s="313" t="s">
        <v>68</v>
      </c>
      <c r="D42" s="319"/>
      <c r="E42" s="320"/>
      <c r="F42" s="316">
        <f>ROUND(IF($C42="Choose PT Salaried With Benefits:", 0,$E42*VLOOKUP($C42,'Benefit Look Up'!#REF!,2,FALSE)),0)</f>
        <v>0</v>
      </c>
      <c r="G42" s="316">
        <f>ROUND(IF($C42="Choose PT Salaried With Benefits:", 0,$E42*VLOOKUP($C42,'Benefit Look Up'!#REF!,3,FALSE)),0)</f>
        <v>0</v>
      </c>
      <c r="H42" s="316">
        <f>ROUND(IF($C42="Choose PT Salaried With Benefits:", 0,$E42*VLOOKUP($C42,'Benefit Look Up'!#REF!,4,FALSE)),0)</f>
        <v>0</v>
      </c>
      <c r="I42" s="316">
        <f>ROUND(IF($C42="Choose PT Salaried With Benefits:", 0,$D42*VLOOKUP($C42,'Benefit Look Up'!#REF!,5,FALSE)),0)</f>
        <v>0</v>
      </c>
      <c r="J42" s="316">
        <f>ROUND(IF($C42="Choose PT Salaried With Benefits:", 0,$E42*VLOOKUP($C42,'Benefit Look Up'!#REF!,6,FALSE)),0)</f>
        <v>0</v>
      </c>
      <c r="K42" s="316">
        <f>ROUND(IF($C42="Choose PT Salaried With Benefits:", 0,$E42*VLOOKUP($C42,'Benefit Look Up'!#REF!,7,FALSE)),0)</f>
        <v>0</v>
      </c>
      <c r="L42" s="316">
        <f>ROUND(IF($C42="Choose PT Salaried With Benefits:", 0,$E42*VLOOKUP($C42,'Benefit Look Up'!#REF!,8,FALSE)),0)</f>
        <v>0</v>
      </c>
      <c r="M42" s="316">
        <f>ROUND(IF($C42="Choose PT Salaried With Benefits:", 0,$D42*VLOOKUP($C42,'Benefit Look Up'!#REF!,9,FALSE)),0)</f>
        <v>0</v>
      </c>
      <c r="N42" s="321">
        <f t="shared" ref="N42:N43" si="9">SUM(F42:M42)</f>
        <v>0</v>
      </c>
      <c r="O42" s="321">
        <f t="shared" ref="O42:O43" si="10">SUM(E42,N42)</f>
        <v>0</v>
      </c>
      <c r="P42" s="318"/>
    </row>
    <row r="43" spans="1:22" ht="13.5" hidden="1" thickBot="1" x14ac:dyDescent="0.25">
      <c r="A43" s="312"/>
      <c r="B43" s="313"/>
      <c r="C43" s="313" t="s">
        <v>68</v>
      </c>
      <c r="D43" s="319"/>
      <c r="E43" s="320"/>
      <c r="F43" s="316">
        <f>ROUND(IF($C43="Choose PT Salaried With Benefits:", 0,$E43*VLOOKUP($C43,'Benefit Look Up'!#REF!,2,FALSE)),0)</f>
        <v>0</v>
      </c>
      <c r="G43" s="316">
        <f>ROUND(IF($C43="Choose PT Salaried With Benefits:", 0,$E43*VLOOKUP($C43,'Benefit Look Up'!#REF!,3,FALSE)),0)</f>
        <v>0</v>
      </c>
      <c r="H43" s="316">
        <f>ROUND(IF($C43="Choose PT Salaried With Benefits:", 0,$E43*VLOOKUP($C43,'Benefit Look Up'!#REF!,4,FALSE)),0)</f>
        <v>0</v>
      </c>
      <c r="I43" s="316">
        <f>ROUND(IF($C43="Choose PT Salaried With Benefits:", 0,$D43*VLOOKUP($C43,'Benefit Look Up'!#REF!,5,FALSE)),0)</f>
        <v>0</v>
      </c>
      <c r="J43" s="316">
        <f>ROUND(IF($C43="Choose PT Salaried With Benefits:", 0,$E43*VLOOKUP($C43,'Benefit Look Up'!#REF!,6,FALSE)),0)</f>
        <v>0</v>
      </c>
      <c r="K43" s="316">
        <f>ROUND(IF($C43="Choose PT Salaried With Benefits:", 0,$E43*VLOOKUP($C43,'Benefit Look Up'!#REF!,7,FALSE)),0)</f>
        <v>0</v>
      </c>
      <c r="L43" s="316">
        <f>ROUND(IF($C43="Choose PT Salaried With Benefits:", 0,$E43*VLOOKUP($C43,'Benefit Look Up'!#REF!,8,FALSE)),0)</f>
        <v>0</v>
      </c>
      <c r="M43" s="316">
        <f>ROUND(IF($C43="Choose PT Salaried With Benefits:", 0,$D43*VLOOKUP($C43,'Benefit Look Up'!#REF!,9,FALSE)),0)</f>
        <v>0</v>
      </c>
      <c r="N43" s="322">
        <f t="shared" si="9"/>
        <v>0</v>
      </c>
      <c r="O43" s="322">
        <f t="shared" si="10"/>
        <v>0</v>
      </c>
      <c r="P43" s="318"/>
    </row>
    <row r="44" spans="1:22" ht="13.5" hidden="1" thickBot="1" x14ac:dyDescent="0.25">
      <c r="A44" s="323"/>
      <c r="B44" s="324" t="s">
        <v>72</v>
      </c>
      <c r="C44" s="325"/>
      <c r="D44" s="326">
        <f t="shared" ref="D44:O44" si="11">SUM(D41:D43)</f>
        <v>0</v>
      </c>
      <c r="E44" s="327">
        <f t="shared" si="11"/>
        <v>0</v>
      </c>
      <c r="F44" s="328">
        <f t="shared" si="11"/>
        <v>0</v>
      </c>
      <c r="G44" s="328">
        <f t="shared" si="11"/>
        <v>0</v>
      </c>
      <c r="H44" s="329">
        <f t="shared" si="11"/>
        <v>0</v>
      </c>
      <c r="I44" s="328">
        <f t="shared" si="11"/>
        <v>0</v>
      </c>
      <c r="J44" s="328">
        <f t="shared" si="11"/>
        <v>0</v>
      </c>
      <c r="K44" s="328">
        <f t="shared" si="11"/>
        <v>0</v>
      </c>
      <c r="L44" s="328">
        <f t="shared" si="11"/>
        <v>0</v>
      </c>
      <c r="M44" s="328">
        <f t="shared" si="11"/>
        <v>0</v>
      </c>
      <c r="N44" s="328">
        <f t="shared" si="11"/>
        <v>0</v>
      </c>
      <c r="O44" s="329">
        <f t="shared" si="11"/>
        <v>0</v>
      </c>
      <c r="P44" s="318"/>
    </row>
    <row r="45" spans="1:22" ht="14.25" hidden="1" customHeight="1" thickBot="1" x14ac:dyDescent="0.25">
      <c r="A45" s="312"/>
      <c r="B45" s="313"/>
      <c r="C45" s="313"/>
      <c r="D45" s="313"/>
      <c r="E45" s="313"/>
      <c r="F45" s="313"/>
      <c r="G45" s="318"/>
      <c r="H45" s="318"/>
      <c r="I45" s="318"/>
      <c r="J45" s="318"/>
      <c r="K45" s="318"/>
      <c r="L45" s="318"/>
      <c r="M45" s="318"/>
      <c r="N45" s="318"/>
      <c r="O45" s="318"/>
      <c r="P45" s="318"/>
    </row>
    <row r="46" spans="1:22" ht="16.5" thickTop="1" x14ac:dyDescent="0.2">
      <c r="A46" s="493" t="s">
        <v>76</v>
      </c>
      <c r="B46" s="494"/>
      <c r="C46" s="45"/>
      <c r="D46" s="45"/>
      <c r="E46" s="45"/>
      <c r="F46" s="191"/>
      <c r="G46" s="46"/>
      <c r="H46" s="265"/>
      <c r="I46" s="318"/>
      <c r="J46" s="318"/>
      <c r="K46" s="330"/>
      <c r="L46" s="331"/>
      <c r="M46" s="331"/>
      <c r="N46" s="294"/>
      <c r="O46" s="294"/>
      <c r="P46" s="318"/>
    </row>
    <row r="47" spans="1:22" ht="12.75" customHeight="1" x14ac:dyDescent="0.2">
      <c r="A47" s="495" t="s">
        <v>98</v>
      </c>
      <c r="B47" s="496"/>
      <c r="C47" s="497"/>
      <c r="D47" s="497"/>
      <c r="E47" s="497"/>
      <c r="F47" s="484" t="s">
        <v>97</v>
      </c>
      <c r="G47" s="485"/>
      <c r="H47" s="140"/>
      <c r="I47" s="318"/>
      <c r="J47" s="318"/>
      <c r="K47" s="331"/>
      <c r="L47" s="331"/>
      <c r="M47" s="331"/>
      <c r="N47" s="318"/>
      <c r="O47" s="318"/>
      <c r="P47" s="318"/>
    </row>
    <row r="48" spans="1:22" ht="15.75" customHeight="1" thickBot="1" x14ac:dyDescent="0.25">
      <c r="A48" s="498"/>
      <c r="B48" s="496"/>
      <c r="C48" s="497"/>
      <c r="D48" s="497"/>
      <c r="E48" s="497"/>
      <c r="F48" s="486"/>
      <c r="G48" s="487"/>
      <c r="H48" s="167"/>
      <c r="I48" s="294"/>
      <c r="J48" s="294"/>
      <c r="K48" s="331"/>
      <c r="L48" s="331"/>
      <c r="M48" s="331"/>
      <c r="N48" s="294"/>
      <c r="O48" s="294"/>
      <c r="P48" s="294"/>
      <c r="V48" s="283" t="s">
        <v>3</v>
      </c>
    </row>
    <row r="49" spans="1:17" ht="84" thickTop="1" thickBot="1" x14ac:dyDescent="0.25">
      <c r="A49" s="165" t="s">
        <v>95</v>
      </c>
      <c r="B49" s="37" t="s">
        <v>232</v>
      </c>
      <c r="C49" s="37" t="s">
        <v>162</v>
      </c>
      <c r="D49" s="47" t="s">
        <v>96</v>
      </c>
      <c r="E49" s="48" t="s">
        <v>137</v>
      </c>
      <c r="F49" s="186" t="s">
        <v>119</v>
      </c>
      <c r="G49" s="54" t="s">
        <v>80</v>
      </c>
      <c r="H49" s="167"/>
      <c r="I49" s="294"/>
      <c r="J49" s="294"/>
      <c r="K49" s="331"/>
      <c r="L49" s="331"/>
      <c r="M49" s="331"/>
      <c r="N49" s="294"/>
      <c r="O49" s="294"/>
      <c r="Q49" s="283"/>
    </row>
    <row r="50" spans="1:17" x14ac:dyDescent="0.2">
      <c r="A50" s="166"/>
      <c r="B50" s="335"/>
      <c r="C50" s="218" t="s">
        <v>53</v>
      </c>
      <c r="D50" s="120"/>
      <c r="E50" s="121"/>
      <c r="F50" s="187">
        <f>ROUND(IF($C50="Choose Non-Hourly PT Position Type:", 0,$E50*VLOOKUP($C50,'Benefit Look Up'!$B$32:$C$41,2,FALSE)),0)</f>
        <v>0</v>
      </c>
      <c r="G50" s="122">
        <f>SUM(E50:F50)</f>
        <v>0</v>
      </c>
      <c r="H50" s="167"/>
      <c r="I50" s="294"/>
      <c r="J50" s="294"/>
      <c r="K50" s="294"/>
      <c r="L50" s="294"/>
      <c r="M50" s="294"/>
      <c r="N50" s="294"/>
      <c r="O50" s="294"/>
    </row>
    <row r="51" spans="1:17" x14ac:dyDescent="0.2">
      <c r="A51" s="152"/>
      <c r="B51" s="336"/>
      <c r="C51" s="123" t="s">
        <v>53</v>
      </c>
      <c r="D51" s="105"/>
      <c r="E51" s="124"/>
      <c r="F51" s="188">
        <f>ROUND(IF($C51="Choose Non-Hourly PT Position Type:", 0,$E51*VLOOKUP($C51,'Benefit Look Up'!$B$32:$C$41,2,FALSE)),0)</f>
        <v>0</v>
      </c>
      <c r="G51" s="115">
        <f t="shared" ref="G51:G54" si="12">SUM(E51:F51)</f>
        <v>0</v>
      </c>
      <c r="H51" s="167"/>
      <c r="I51" s="294"/>
      <c r="J51" s="294"/>
      <c r="K51" s="294"/>
      <c r="L51" s="294"/>
      <c r="M51" s="294"/>
      <c r="N51" s="294"/>
      <c r="O51" s="294"/>
    </row>
    <row r="52" spans="1:17" x14ac:dyDescent="0.2">
      <c r="A52" s="152"/>
      <c r="B52" s="106"/>
      <c r="C52" s="123" t="s">
        <v>53</v>
      </c>
      <c r="D52" s="105"/>
      <c r="E52" s="125"/>
      <c r="F52" s="188">
        <f>ROUND(IF($C52="Choose Non-Hourly PT Position Type:", 0,$E52*VLOOKUP($C52,'Benefit Look Up'!$B$32:$C$41,2,FALSE)),0)</f>
        <v>0</v>
      </c>
      <c r="G52" s="115">
        <f t="shared" si="12"/>
        <v>0</v>
      </c>
      <c r="H52" s="167"/>
      <c r="I52" s="294"/>
      <c r="J52" s="294"/>
      <c r="K52" s="294"/>
      <c r="L52" s="294"/>
      <c r="M52" s="294"/>
      <c r="N52" s="294"/>
      <c r="O52" s="294"/>
    </row>
    <row r="53" spans="1:17" x14ac:dyDescent="0.2">
      <c r="A53" s="152"/>
      <c r="B53" s="106"/>
      <c r="C53" s="123" t="s">
        <v>53</v>
      </c>
      <c r="D53" s="105"/>
      <c r="E53" s="125"/>
      <c r="F53" s="188">
        <f>ROUND(IF($C53="Choose Non-Hourly PT Position Type:", 0,$E53*VLOOKUP($C53,'Benefit Look Up'!$B$32:$C$41,2,FALSE)),0)</f>
        <v>0</v>
      </c>
      <c r="G53" s="115">
        <f t="shared" si="12"/>
        <v>0</v>
      </c>
      <c r="H53" s="167"/>
      <c r="I53" s="294"/>
      <c r="J53" s="294"/>
      <c r="K53" s="294" t="s">
        <v>3</v>
      </c>
      <c r="L53" s="294"/>
      <c r="M53" s="294"/>
      <c r="N53" s="294"/>
      <c r="O53" s="294"/>
    </row>
    <row r="54" spans="1:17" x14ac:dyDescent="0.2">
      <c r="A54" s="168"/>
      <c r="B54" s="126"/>
      <c r="C54" s="219" t="s">
        <v>53</v>
      </c>
      <c r="D54" s="127"/>
      <c r="E54" s="128"/>
      <c r="F54" s="189">
        <f>ROUND(IF($C54="Choose Non-Hourly PT Position Type:", 0,$E54*VLOOKUP($C54,'Benefit Look Up'!$B$32:$C$41,2,FALSE)),0)</f>
        <v>0</v>
      </c>
      <c r="G54" s="129">
        <f t="shared" si="12"/>
        <v>0</v>
      </c>
      <c r="H54" s="167"/>
      <c r="I54" s="294"/>
      <c r="J54" s="294"/>
      <c r="K54" s="294"/>
      <c r="L54" s="294"/>
      <c r="M54" s="294"/>
      <c r="N54" s="294"/>
      <c r="O54" s="294"/>
    </row>
    <row r="55" spans="1:17" ht="13.5" thickBot="1" x14ac:dyDescent="0.25">
      <c r="A55" s="169"/>
      <c r="B55" s="49" t="s">
        <v>59</v>
      </c>
      <c r="C55" s="50"/>
      <c r="D55" s="51">
        <f>SUM(D50:D54)</f>
        <v>0</v>
      </c>
      <c r="E55" s="52">
        <f>SUM(E50:E54)</f>
        <v>0</v>
      </c>
      <c r="F55" s="190">
        <f>SUM(F50:F54)</f>
        <v>0</v>
      </c>
      <c r="G55" s="53">
        <f>SUM(G50:G54)</f>
        <v>0</v>
      </c>
      <c r="H55" s="167"/>
      <c r="I55" s="294"/>
      <c r="J55" s="294"/>
      <c r="K55" s="294"/>
      <c r="L55" s="294"/>
      <c r="M55" s="294"/>
      <c r="N55" s="294"/>
      <c r="O55" s="294"/>
    </row>
    <row r="56" spans="1:17" ht="14.25" thickTop="1" thickBot="1" x14ac:dyDescent="0.25">
      <c r="A56" s="170"/>
      <c r="B56" s="91"/>
      <c r="C56" s="92"/>
      <c r="D56" s="96"/>
      <c r="E56" s="97"/>
      <c r="F56" s="98"/>
      <c r="G56" s="99"/>
      <c r="H56" s="171"/>
      <c r="I56" s="294"/>
      <c r="J56" s="294"/>
      <c r="K56" s="294"/>
      <c r="L56" s="294"/>
      <c r="M56" s="294"/>
      <c r="N56" s="294"/>
      <c r="O56" s="294"/>
    </row>
    <row r="57" spans="1:17" ht="16.5" thickTop="1" x14ac:dyDescent="0.2">
      <c r="A57" s="493" t="s">
        <v>78</v>
      </c>
      <c r="B57" s="494"/>
      <c r="C57" s="44"/>
      <c r="D57" s="55"/>
      <c r="E57" s="55"/>
      <c r="F57" s="267"/>
      <c r="G57" s="56"/>
      <c r="H57" s="266"/>
      <c r="I57" s="294"/>
      <c r="J57" s="294"/>
      <c r="K57" s="294"/>
      <c r="L57" s="294"/>
      <c r="M57" s="294"/>
      <c r="N57" s="294"/>
      <c r="O57" s="294"/>
    </row>
    <row r="58" spans="1:17" ht="12.75" customHeight="1" x14ac:dyDescent="0.2">
      <c r="A58" s="504" t="s">
        <v>144</v>
      </c>
      <c r="B58" s="505"/>
      <c r="C58" s="505"/>
      <c r="D58" s="505"/>
      <c r="E58" s="505"/>
      <c r="F58" s="475" t="s">
        <v>97</v>
      </c>
      <c r="G58" s="476"/>
      <c r="H58" s="477"/>
      <c r="I58" s="294"/>
      <c r="J58" s="294"/>
      <c r="K58" s="294"/>
      <c r="L58" s="294"/>
      <c r="M58" s="294"/>
      <c r="N58" s="294"/>
      <c r="O58" s="294"/>
    </row>
    <row r="59" spans="1:17" ht="13.5" thickBot="1" x14ac:dyDescent="0.25">
      <c r="A59" s="506"/>
      <c r="B59" s="507"/>
      <c r="C59" s="507"/>
      <c r="D59" s="507"/>
      <c r="E59" s="507"/>
      <c r="F59" s="478"/>
      <c r="G59" s="479"/>
      <c r="H59" s="480"/>
      <c r="I59" s="294"/>
      <c r="J59" s="294"/>
      <c r="K59" s="294"/>
      <c r="L59" s="294"/>
      <c r="M59" s="294"/>
      <c r="N59" s="294"/>
      <c r="O59" s="294"/>
    </row>
    <row r="60" spans="1:17" ht="82.5" thickBot="1" x14ac:dyDescent="0.25">
      <c r="A60" s="165" t="s">
        <v>95</v>
      </c>
      <c r="B60" s="37" t="s">
        <v>231</v>
      </c>
      <c r="C60" s="37" t="s">
        <v>163</v>
      </c>
      <c r="D60" s="37" t="s">
        <v>99</v>
      </c>
      <c r="E60" s="57" t="s">
        <v>138</v>
      </c>
      <c r="F60" s="192" t="s">
        <v>13</v>
      </c>
      <c r="G60" s="136" t="s">
        <v>119</v>
      </c>
      <c r="H60" s="172" t="s">
        <v>58</v>
      </c>
      <c r="I60" s="294"/>
      <c r="J60" s="294"/>
      <c r="K60" s="294"/>
      <c r="L60" s="294"/>
      <c r="M60" s="294"/>
      <c r="N60" s="294"/>
      <c r="O60" s="294"/>
    </row>
    <row r="61" spans="1:17" x14ac:dyDescent="0.2">
      <c r="A61" s="203"/>
      <c r="B61" s="209"/>
      <c r="C61" s="206" t="s">
        <v>56</v>
      </c>
      <c r="D61" s="119"/>
      <c r="E61" s="234"/>
      <c r="F61" s="193">
        <f>ROUND(D61*E61,0)</f>
        <v>0</v>
      </c>
      <c r="G61" s="137">
        <f>ROUND(IF($C61="Choose PT Hourly Position Type:", 0,$F61*VLOOKUP($C61,'Benefit Look Up'!$B$32:$C$41,2,FALSE)),0)</f>
        <v>0</v>
      </c>
      <c r="H61" s="173">
        <f>SUM(F61:G61)</f>
        <v>0</v>
      </c>
      <c r="I61" s="294"/>
      <c r="J61" s="294"/>
      <c r="K61" s="294"/>
      <c r="L61" s="294"/>
      <c r="M61" s="294"/>
      <c r="N61" s="294"/>
      <c r="O61" s="294"/>
    </row>
    <row r="62" spans="1:17" x14ac:dyDescent="0.2">
      <c r="A62" s="204"/>
      <c r="B62" s="210"/>
      <c r="C62" s="221" t="s">
        <v>56</v>
      </c>
      <c r="D62" s="235"/>
      <c r="E62" s="236"/>
      <c r="F62" s="194">
        <f t="shared" ref="F62:F65" si="13">ROUND(D62*E62,0)</f>
        <v>0</v>
      </c>
      <c r="G62" s="138">
        <f>ROUND(IF($C62="Choose PT Hourly Position Type:", 0,$F62*VLOOKUP($C62,'Benefit Look Up'!$B$32:$C$41,2,FALSE)),0)</f>
        <v>0</v>
      </c>
      <c r="H62" s="174">
        <f t="shared" ref="H62:H65" si="14">SUM(F62:G62)</f>
        <v>0</v>
      </c>
      <c r="I62" s="294"/>
      <c r="J62" s="294"/>
      <c r="K62" s="294"/>
      <c r="L62" s="294"/>
      <c r="M62" s="294"/>
      <c r="N62" s="294"/>
      <c r="O62" s="294"/>
    </row>
    <row r="63" spans="1:17" x14ac:dyDescent="0.2">
      <c r="A63" s="204"/>
      <c r="B63" s="210"/>
      <c r="C63" s="220" t="s">
        <v>56</v>
      </c>
      <c r="D63" s="106"/>
      <c r="E63" s="130"/>
      <c r="F63" s="194">
        <f t="shared" si="13"/>
        <v>0</v>
      </c>
      <c r="G63" s="138">
        <f>ROUND(IF($C63="Choose PT Hourly Position Type:", 0,$F63*VLOOKUP($C63,'Benefit Look Up'!$B$32:$C$41,2,FALSE)),0)</f>
        <v>0</v>
      </c>
      <c r="H63" s="174">
        <f t="shared" si="14"/>
        <v>0</v>
      </c>
      <c r="I63" s="294"/>
      <c r="J63" s="294"/>
      <c r="K63" s="294"/>
      <c r="L63" s="294"/>
      <c r="M63" s="294"/>
      <c r="N63" s="294"/>
      <c r="O63" s="294"/>
    </row>
    <row r="64" spans="1:17" x14ac:dyDescent="0.2">
      <c r="A64" s="204"/>
      <c r="B64" s="210"/>
      <c r="C64" s="207" t="s">
        <v>56</v>
      </c>
      <c r="D64" s="106"/>
      <c r="E64" s="130"/>
      <c r="F64" s="194">
        <f t="shared" si="13"/>
        <v>0</v>
      </c>
      <c r="G64" s="138">
        <f>ROUND(IF($C64="Choose PT Hourly Position Type:", 0,$F64*VLOOKUP($C64,'Benefit Look Up'!$B$32:$C$41,2,FALSE)),0)</f>
        <v>0</v>
      </c>
      <c r="H64" s="174">
        <f t="shared" si="14"/>
        <v>0</v>
      </c>
      <c r="I64" s="294"/>
      <c r="J64" s="294"/>
      <c r="K64" s="294"/>
      <c r="L64" s="294"/>
      <c r="M64" s="294"/>
      <c r="N64" s="294"/>
      <c r="O64" s="294"/>
    </row>
    <row r="65" spans="1:15" ht="13.5" thickBot="1" x14ac:dyDescent="0.25">
      <c r="A65" s="205"/>
      <c r="B65" s="107"/>
      <c r="C65" s="208" t="s">
        <v>56</v>
      </c>
      <c r="D65" s="131"/>
      <c r="E65" s="135"/>
      <c r="F65" s="195">
        <f t="shared" si="13"/>
        <v>0</v>
      </c>
      <c r="G65" s="139">
        <f>ROUND(IF($C65="Choose PT Hourly Position Type:", 0,$F65*VLOOKUP($C65,'Benefit Look Up'!$B$32:$C$41,2,FALSE)),0)</f>
        <v>0</v>
      </c>
      <c r="H65" s="175">
        <f t="shared" si="14"/>
        <v>0</v>
      </c>
      <c r="I65" s="294"/>
      <c r="J65" s="294"/>
      <c r="K65" s="294"/>
      <c r="L65" s="294"/>
      <c r="M65" s="294"/>
      <c r="N65" s="294"/>
      <c r="O65" s="294"/>
    </row>
    <row r="66" spans="1:15" ht="13.5" thickBot="1" x14ac:dyDescent="0.25">
      <c r="A66" s="176"/>
      <c r="B66" s="58" t="s">
        <v>60</v>
      </c>
      <c r="C66" s="60"/>
      <c r="D66" s="59"/>
      <c r="E66" s="60"/>
      <c r="F66" s="196">
        <f>SUM(F61:F65)</f>
        <v>0</v>
      </c>
      <c r="G66" s="196">
        <f>SUM(G61:G65)</f>
        <v>0</v>
      </c>
      <c r="H66" s="177">
        <f>SUM(H61:H65)</f>
        <v>0</v>
      </c>
      <c r="I66" s="294"/>
      <c r="J66" s="294"/>
      <c r="K66" s="294"/>
      <c r="L66" s="294"/>
      <c r="M66" s="294"/>
      <c r="N66" s="294"/>
      <c r="O66" s="294"/>
    </row>
    <row r="67" spans="1:15" ht="14.25" thickTop="1" thickBot="1" x14ac:dyDescent="0.25">
      <c r="A67" s="178"/>
      <c r="B67" s="100"/>
      <c r="C67" s="12"/>
      <c r="D67" s="12"/>
      <c r="E67" s="12"/>
      <c r="F67" s="99"/>
      <c r="G67" s="99"/>
      <c r="H67" s="179"/>
      <c r="I67" s="294"/>
      <c r="J67" s="294"/>
      <c r="K67" s="294"/>
      <c r="L67" s="294"/>
      <c r="M67" s="294"/>
      <c r="N67" s="294"/>
      <c r="O67" s="294"/>
    </row>
    <row r="68" spans="1:15" ht="19.5" thickTop="1" thickBot="1" x14ac:dyDescent="0.25">
      <c r="A68" s="491" t="s">
        <v>79</v>
      </c>
      <c r="B68" s="492"/>
      <c r="C68" s="61"/>
      <c r="D68" s="62"/>
      <c r="E68" s="62"/>
      <c r="F68" s="63"/>
      <c r="G68" s="63"/>
      <c r="H68" s="180"/>
      <c r="I68" s="294"/>
      <c r="J68" s="294"/>
      <c r="K68" s="294"/>
      <c r="L68" s="294"/>
      <c r="M68" s="294"/>
      <c r="N68" s="294"/>
      <c r="O68" s="294"/>
    </row>
    <row r="69" spans="1:15" ht="14.25" thickTop="1" thickBot="1" x14ac:dyDescent="0.25">
      <c r="A69" s="181"/>
      <c r="B69" s="64"/>
      <c r="C69" s="65"/>
      <c r="D69" s="66" t="s">
        <v>5</v>
      </c>
      <c r="E69" s="67"/>
      <c r="F69" s="68" t="s">
        <v>13</v>
      </c>
      <c r="G69" s="69" t="s">
        <v>77</v>
      </c>
      <c r="H69" s="182" t="s">
        <v>81</v>
      </c>
      <c r="I69" s="294"/>
      <c r="J69" s="294"/>
      <c r="K69" s="294"/>
      <c r="L69" s="294"/>
      <c r="M69" s="294"/>
      <c r="N69" s="294"/>
      <c r="O69" s="294"/>
    </row>
    <row r="70" spans="1:15" ht="13.5" thickBot="1" x14ac:dyDescent="0.25">
      <c r="A70" s="488" t="s">
        <v>57</v>
      </c>
      <c r="B70" s="489"/>
      <c r="C70" s="490"/>
      <c r="D70" s="70">
        <f>SUM(D44,D55)</f>
        <v>0</v>
      </c>
      <c r="E70" s="71"/>
      <c r="F70" s="72">
        <f>SUM(E55,F66)</f>
        <v>0</v>
      </c>
      <c r="G70" s="73">
        <f>SUM(F55,G66)</f>
        <v>0</v>
      </c>
      <c r="H70" s="183">
        <f>SUM(F70:G70)</f>
        <v>0</v>
      </c>
      <c r="I70" s="294"/>
      <c r="J70" s="294"/>
      <c r="K70" s="294"/>
      <c r="L70" s="294"/>
      <c r="M70" s="294"/>
      <c r="N70" s="294"/>
      <c r="O70" s="294"/>
    </row>
    <row r="71" spans="1:15" ht="14.25" thickTop="1" thickBot="1" x14ac:dyDescent="0.25">
      <c r="A71" s="155" t="s">
        <v>100</v>
      </c>
      <c r="B71" s="184"/>
      <c r="C71" s="184"/>
      <c r="D71" s="184"/>
      <c r="E71" s="184"/>
      <c r="F71" s="184"/>
      <c r="G71" s="184"/>
      <c r="H71" s="185">
        <f>SUM($G$55,$H$66)</f>
        <v>0</v>
      </c>
      <c r="I71" s="293"/>
      <c r="J71" s="294"/>
      <c r="K71" s="294"/>
      <c r="L71" s="294"/>
      <c r="M71" s="294"/>
      <c r="N71" s="294"/>
      <c r="O71" s="294"/>
    </row>
    <row r="72" spans="1:15" ht="13.5" thickTop="1" x14ac:dyDescent="0.2">
      <c r="J72" s="294"/>
      <c r="K72" s="294"/>
      <c r="L72" s="294"/>
      <c r="M72" s="294"/>
    </row>
    <row r="73" spans="1:15" x14ac:dyDescent="0.2">
      <c r="J73" s="294"/>
      <c r="K73" s="294"/>
      <c r="L73" s="294"/>
      <c r="M73" s="294"/>
    </row>
    <row r="74" spans="1:15" x14ac:dyDescent="0.2">
      <c r="J74" s="294"/>
      <c r="K74" s="294"/>
      <c r="L74" s="294"/>
      <c r="M74" s="294"/>
    </row>
    <row r="75" spans="1:15" x14ac:dyDescent="0.2">
      <c r="J75" s="294"/>
      <c r="K75" s="294"/>
      <c r="L75" s="294"/>
      <c r="M75" s="294"/>
    </row>
  </sheetData>
  <sheetProtection algorithmName="SHA-512" hashValue="DqYFpKgRgnB4SkBhk8ylKFxgE6TkRH6qk5IDkmFQC/Bs15RGHYDSwsl8mQDmTpEKeHxR5yHcYrxfUbnH7UJW3w==" saltValue="gIYqtfiDbhUm/33Yp5Zqfg==" spinCount="100000" sheet="1" objects="1" scenarios="1" selectLockedCells="1"/>
  <mergeCells count="30">
    <mergeCell ref="F58:H59"/>
    <mergeCell ref="F37:O38"/>
    <mergeCell ref="F47:G48"/>
    <mergeCell ref="A70:C70"/>
    <mergeCell ref="A68:B68"/>
    <mergeCell ref="A57:B57"/>
    <mergeCell ref="A47:E48"/>
    <mergeCell ref="A37:E38"/>
    <mergeCell ref="A58:E59"/>
    <mergeCell ref="A46:B46"/>
    <mergeCell ref="F39:M39"/>
    <mergeCell ref="A34:E34"/>
    <mergeCell ref="A9:E9"/>
    <mergeCell ref="F32:O32"/>
    <mergeCell ref="A32:E32"/>
    <mergeCell ref="F31:O31"/>
    <mergeCell ref="C30:M30"/>
    <mergeCell ref="A1:O1"/>
    <mergeCell ref="A2:O2"/>
    <mergeCell ref="F9:O9"/>
    <mergeCell ref="F10:M10"/>
    <mergeCell ref="A8:E8"/>
    <mergeCell ref="A3:B3"/>
    <mergeCell ref="A4:B4"/>
    <mergeCell ref="A5:B5"/>
    <mergeCell ref="A6:B6"/>
    <mergeCell ref="D3:G3"/>
    <mergeCell ref="D4:G4"/>
    <mergeCell ref="D5:G5"/>
    <mergeCell ref="D6:G6"/>
  </mergeCells>
  <phoneticPr fontId="0" type="noConversion"/>
  <conditionalFormatting sqref="P26">
    <cfRule type="expression" dxfId="27" priority="71">
      <formula>$P$26 = "Enter FTE to get all benefits"</formula>
    </cfRule>
    <cfRule type="expression" dxfId="26" priority="72">
      <formula>$P$26 = "Select a valid Position Type"</formula>
    </cfRule>
  </conditionalFormatting>
  <conditionalFormatting sqref="P12:P14">
    <cfRule type="expression" dxfId="24" priority="2">
      <formula>$P$12 = "Enter FTE to get all benefits"</formula>
    </cfRule>
    <cfRule type="expression" dxfId="23" priority="36">
      <formula>$P$12 = "Select a valid Position Type"</formula>
    </cfRule>
  </conditionalFormatting>
  <conditionalFormatting sqref="P25">
    <cfRule type="expression" dxfId="22" priority="35">
      <formula>$P$25 = "Enter FTE to get all benefits"</formula>
    </cfRule>
    <cfRule type="expression" dxfId="21" priority="70">
      <formula>$P$25 = "Select a valid Position Type"</formula>
    </cfRule>
  </conditionalFormatting>
  <conditionalFormatting sqref="P24">
    <cfRule type="expression" dxfId="20" priority="34">
      <formula>$P$24 = "Enter FTE to get all benefits"</formula>
    </cfRule>
    <cfRule type="expression" dxfId="19" priority="69">
      <formula>$P$24 = "Select a valid Position Type"</formula>
    </cfRule>
  </conditionalFormatting>
  <conditionalFormatting sqref="P15">
    <cfRule type="expression" dxfId="18" priority="5">
      <formula>$P$15 = "Enter FTE to get all benefits"</formula>
    </cfRule>
    <cfRule type="expression" dxfId="17" priority="39">
      <formula>$P$15 = "Select a valid Position Type"</formula>
    </cfRule>
  </conditionalFormatting>
  <conditionalFormatting sqref="P16">
    <cfRule type="expression" dxfId="16" priority="6">
      <formula>$P$16 = "Enter FTE to get all benefits"</formula>
    </cfRule>
    <cfRule type="expression" dxfId="15" priority="40">
      <formula>$P$16 = "Select a valid Position Type"</formula>
    </cfRule>
  </conditionalFormatting>
  <conditionalFormatting sqref="P17">
    <cfRule type="expression" dxfId="14" priority="7">
      <formula>$P$17 = "Enter FTE to get all benefits"</formula>
    </cfRule>
    <cfRule type="expression" dxfId="13" priority="41">
      <formula>$P$17 = "Select a valid Position Type"</formula>
    </cfRule>
  </conditionalFormatting>
  <conditionalFormatting sqref="P18">
    <cfRule type="expression" dxfId="12" priority="28">
      <formula>$P$18 = "Enter FTE to get all benefits"</formula>
    </cfRule>
    <cfRule type="expression" dxfId="11" priority="62">
      <formula>$P$18 = "Select a valid Position Type"</formula>
    </cfRule>
  </conditionalFormatting>
  <conditionalFormatting sqref="P19">
    <cfRule type="expression" dxfId="10" priority="29">
      <formula>$P$19 = "Enter FTE to get all benefits"</formula>
    </cfRule>
    <cfRule type="expression" dxfId="9" priority="63">
      <formula>$P$19 = "Select a valid Position Type"</formula>
    </cfRule>
  </conditionalFormatting>
  <conditionalFormatting sqref="P20">
    <cfRule type="expression" dxfId="8" priority="30">
      <formula>$P$20 = "Enter FTE to get all benefits"</formula>
    </cfRule>
    <cfRule type="expression" dxfId="7" priority="64">
      <formula>$P$20 = "Select a valid Position Type"</formula>
    </cfRule>
  </conditionalFormatting>
  <conditionalFormatting sqref="P23">
    <cfRule type="expression" dxfId="4" priority="33">
      <formula>$P$23 = "Enter FTE to get all benefits"</formula>
    </cfRule>
  </conditionalFormatting>
  <conditionalFormatting sqref="P22">
    <cfRule type="expression" dxfId="3" priority="32">
      <formula>$P$22 = "Enter FTE to get all benefits"</formula>
    </cfRule>
  </conditionalFormatting>
  <conditionalFormatting sqref="P21">
    <cfRule type="expression" dxfId="2" priority="31">
      <formula>$P$21 = "Enter FTE to get all benefits"</formula>
    </cfRule>
  </conditionalFormatting>
  <conditionalFormatting sqref="C30:M30">
    <cfRule type="expression" dxfId="1" priority="73">
      <formula>$C$30 = "There is an error message in Column P. Fix column C or Column D of corresponding row."</formula>
    </cfRule>
  </conditionalFormatting>
  <pageMargins left="0.25" right="0.25" top="0.75" bottom="0.5" header="0.25" footer="0.25"/>
  <pageSetup scale="61" fitToHeight="2" orientation="landscape" cellComments="asDisplayed" horizontalDpi="300" verticalDpi="300" r:id="rId1"/>
  <headerFooter alignWithMargins="0">
    <oddHeader xml:space="preserve">&amp;CJames Madison University
Budget Development Process
</oddHeader>
    <oddFooter>&amp;L&amp;8EGinit - Personal Services&amp;C&amp;8&amp;D &amp;T&amp;R&amp;8Page &amp;P of &amp;N</oddFooter>
  </headerFooter>
  <rowBreaks count="1" manualBreakCount="1">
    <brk id="33" max="1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'Positn Type Data Validation'!$G$1:$G$2</xm:f>
          </x14:formula1>
          <xm:sqref>C41:C43</xm:sqref>
        </x14:dataValidation>
        <x14:dataValidation type="list" allowBlank="1" showInputMessage="1" showErrorMessage="1" xr:uid="{00000000-0002-0000-0200-000003000000}">
          <x14:formula1>
            <xm:f>'Positn Type Data Validation'!$C$1:$C$6</xm:f>
          </x14:formula1>
          <xm:sqref>C50:C54</xm:sqref>
        </x14:dataValidation>
        <x14:dataValidation type="list" allowBlank="1" showInputMessage="1" showErrorMessage="1" xr:uid="{00000000-0002-0000-0200-000001000000}">
          <x14:formula1>
            <xm:f>'Positn Type Data Validation'!$E$1:$E$4</xm:f>
          </x14:formula1>
          <xm:sqref>C61:C65</xm:sqref>
        </x14:dataValidation>
        <x14:dataValidation type="list" allowBlank="1" showInputMessage="1" showErrorMessage="1" xr:uid="{00000000-0002-0000-0200-000004000000}">
          <x14:formula1>
            <xm:f>'Positn Type Data Validation'!$I$1:$I$3</xm:f>
          </x14:formula1>
          <xm:sqref>D12:D26</xm:sqref>
        </x14:dataValidation>
        <x14:dataValidation type="list" allowBlank="1" showInputMessage="1" showErrorMessage="1" xr:uid="{FFA30492-E128-40D7-84FB-F73FBA85FC22}">
          <x14:formula1>
            <xm:f>'Positn Type Data Validation'!$A$1:$A$8</xm:f>
          </x14:formula1>
          <xm:sqref>C12:C26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sheetPr>
  <dimension ref="B1:E48"/>
  <sheetViews>
    <sheetView tabSelected="1" zoomScaleNormal="100" zoomScaleSheetLayoutView="63" workbookViewId="0">
      <selection activeCell="C19" sqref="C19"/>
    </sheetView>
  </sheetViews>
  <sheetFormatPr defaultColWidth="8.7109375" defaultRowHeight="18" customHeight="1" x14ac:dyDescent="0.2"/>
  <cols>
    <col min="1" max="1" width="8.7109375" style="333"/>
    <col min="2" max="2" width="17.28515625" style="333" bestFit="1" customWidth="1"/>
    <col min="3" max="3" width="68.7109375" style="333" customWidth="1"/>
    <col min="4" max="4" width="21.28515625" style="333" customWidth="1"/>
    <col min="5" max="5" width="12.7109375" style="334" customWidth="1"/>
    <col min="6" max="16384" width="8.7109375" style="333"/>
  </cols>
  <sheetData>
    <row r="1" spans="2:5" ht="18" customHeight="1" thickBot="1" x14ac:dyDescent="0.25">
      <c r="B1" s="426" t="str">
        <f>+'(1) Summary'!B1</f>
        <v>E&amp;G Initiative Request Form FY25</v>
      </c>
      <c r="C1" s="432"/>
      <c r="D1" s="432"/>
      <c r="E1" s="433"/>
    </row>
    <row r="2" spans="2:5" ht="18" customHeight="1" thickBot="1" x14ac:dyDescent="0.25">
      <c r="B2" s="434" t="s">
        <v>110</v>
      </c>
      <c r="C2" s="510"/>
      <c r="D2" s="510"/>
      <c r="E2" s="511"/>
    </row>
    <row r="3" spans="2:5" ht="18" customHeight="1" x14ac:dyDescent="0.2">
      <c r="B3" s="519" t="s">
        <v>19</v>
      </c>
      <c r="C3" s="520"/>
      <c r="D3" s="232"/>
      <c r="E3" s="233"/>
    </row>
    <row r="4" spans="2:5" ht="18" customHeight="1" x14ac:dyDescent="0.2">
      <c r="B4" s="89" t="s">
        <v>1</v>
      </c>
      <c r="C4" s="17"/>
      <c r="D4" s="515">
        <f>'(1) Summary'!D4</f>
        <v>0</v>
      </c>
      <c r="E4" s="516"/>
    </row>
    <row r="5" spans="2:5" ht="18" customHeight="1" x14ac:dyDescent="0.2">
      <c r="B5" s="521" t="s">
        <v>2</v>
      </c>
      <c r="C5" s="522"/>
      <c r="D5" s="515">
        <f>'(1) Summary'!D5</f>
        <v>0</v>
      </c>
      <c r="E5" s="516"/>
    </row>
    <row r="6" spans="2:5" ht="18" customHeight="1" thickBot="1" x14ac:dyDescent="0.25">
      <c r="B6" s="523" t="s">
        <v>15</v>
      </c>
      <c r="C6" s="524"/>
      <c r="D6" s="517">
        <f>+'(1) Summary'!D6</f>
        <v>0</v>
      </c>
      <c r="E6" s="518"/>
    </row>
    <row r="7" spans="2:5" ht="18" customHeight="1" thickBot="1" x14ac:dyDescent="0.25"/>
    <row r="8" spans="2:5" ht="18" customHeight="1" thickBot="1" x14ac:dyDescent="0.25">
      <c r="B8" s="512" t="s">
        <v>159</v>
      </c>
      <c r="C8" s="513"/>
      <c r="D8" s="513"/>
      <c r="E8" s="514"/>
    </row>
    <row r="9" spans="2:5" ht="18" customHeight="1" thickBot="1" x14ac:dyDescent="0.25">
      <c r="B9" s="20" t="s">
        <v>145</v>
      </c>
      <c r="C9" s="21"/>
      <c r="D9" s="22"/>
      <c r="E9" s="23"/>
    </row>
    <row r="10" spans="2:5" ht="18" customHeight="1" x14ac:dyDescent="0.25">
      <c r="B10" s="24" t="s">
        <v>89</v>
      </c>
      <c r="C10" s="24" t="s">
        <v>112</v>
      </c>
      <c r="D10" s="24" t="s">
        <v>113</v>
      </c>
      <c r="E10" s="25" t="s">
        <v>92</v>
      </c>
    </row>
    <row r="11" spans="2:5" ht="18" customHeight="1" thickBot="1" x14ac:dyDescent="0.25">
      <c r="B11" s="26" t="s">
        <v>11</v>
      </c>
      <c r="C11" s="26" t="s">
        <v>115</v>
      </c>
      <c r="D11" s="26" t="s">
        <v>9</v>
      </c>
      <c r="E11" s="27" t="s">
        <v>14</v>
      </c>
    </row>
    <row r="12" spans="2:5" ht="18" customHeight="1" thickBot="1" x14ac:dyDescent="0.25">
      <c r="B12" s="344">
        <f>+'(2) Personal Services'!A12</f>
        <v>0</v>
      </c>
      <c r="C12" s="340" t="s">
        <v>176</v>
      </c>
      <c r="D12" s="341">
        <v>120010</v>
      </c>
      <c r="E12" s="342">
        <f>COUNT('(2) Personal Services'!A12:A26)*5000</f>
        <v>0</v>
      </c>
    </row>
    <row r="13" spans="2:5" ht="18" customHeight="1" x14ac:dyDescent="0.2">
      <c r="B13" s="343"/>
      <c r="C13" s="338"/>
      <c r="D13" s="339"/>
      <c r="E13" s="200"/>
    </row>
    <row r="14" spans="2:5" ht="18" customHeight="1" x14ac:dyDescent="0.2">
      <c r="B14" s="199"/>
      <c r="C14" s="199"/>
      <c r="D14" s="199"/>
      <c r="E14" s="200"/>
    </row>
    <row r="15" spans="2:5" ht="18" customHeight="1" x14ac:dyDescent="0.2">
      <c r="B15" s="199"/>
      <c r="C15" s="199"/>
      <c r="D15" s="199"/>
      <c r="E15" s="200"/>
    </row>
    <row r="16" spans="2:5" ht="18" customHeight="1" x14ac:dyDescent="0.2">
      <c r="B16" s="199"/>
      <c r="C16" s="199"/>
      <c r="D16" s="199"/>
      <c r="E16" s="200"/>
    </row>
    <row r="17" spans="2:5" ht="18" customHeight="1" x14ac:dyDescent="0.2">
      <c r="B17" s="199"/>
      <c r="C17" s="199"/>
      <c r="D17" s="199"/>
      <c r="E17" s="200"/>
    </row>
    <row r="18" spans="2:5" ht="18" customHeight="1" x14ac:dyDescent="0.2">
      <c r="B18" s="199"/>
      <c r="C18" s="199"/>
      <c r="D18" s="199"/>
      <c r="E18" s="200"/>
    </row>
    <row r="19" spans="2:5" ht="18" customHeight="1" x14ac:dyDescent="0.2">
      <c r="B19" s="199"/>
      <c r="C19" s="199"/>
      <c r="D19" s="199"/>
      <c r="E19" s="200"/>
    </row>
    <row r="20" spans="2:5" ht="18" customHeight="1" x14ac:dyDescent="0.2">
      <c r="B20" s="199"/>
      <c r="C20" s="199"/>
      <c r="D20" s="199"/>
      <c r="E20" s="200"/>
    </row>
    <row r="21" spans="2:5" ht="18" customHeight="1" x14ac:dyDescent="0.2">
      <c r="B21" s="199"/>
      <c r="C21" s="199"/>
      <c r="D21" s="199"/>
      <c r="E21" s="200"/>
    </row>
    <row r="22" spans="2:5" ht="18" customHeight="1" x14ac:dyDescent="0.2">
      <c r="B22" s="199"/>
      <c r="C22" s="199"/>
      <c r="D22" s="199"/>
      <c r="E22" s="200"/>
    </row>
    <row r="23" spans="2:5" ht="18" customHeight="1" x14ac:dyDescent="0.2">
      <c r="B23" s="199"/>
      <c r="C23" s="199"/>
      <c r="D23" s="199"/>
      <c r="E23" s="200"/>
    </row>
    <row r="24" spans="2:5" ht="18" customHeight="1" x14ac:dyDescent="0.2">
      <c r="B24" s="199"/>
      <c r="C24" s="199"/>
      <c r="D24" s="199"/>
      <c r="E24" s="200"/>
    </row>
    <row r="25" spans="2:5" ht="18" customHeight="1" x14ac:dyDescent="0.2">
      <c r="B25" s="199"/>
      <c r="C25" s="199"/>
      <c r="D25" s="199"/>
      <c r="E25" s="200"/>
    </row>
    <row r="26" spans="2:5" ht="18" customHeight="1" x14ac:dyDescent="0.2">
      <c r="B26" s="199"/>
      <c r="C26" s="199"/>
      <c r="D26" s="199"/>
      <c r="E26" s="200"/>
    </row>
    <row r="27" spans="2:5" ht="18" customHeight="1" x14ac:dyDescent="0.2">
      <c r="B27" s="199"/>
      <c r="C27" s="199"/>
      <c r="D27" s="199"/>
      <c r="E27" s="200"/>
    </row>
    <row r="28" spans="2:5" ht="18" customHeight="1" x14ac:dyDescent="0.2">
      <c r="B28" s="199"/>
      <c r="C28" s="199"/>
      <c r="D28" s="199"/>
      <c r="E28" s="200"/>
    </row>
    <row r="29" spans="2:5" ht="18" customHeight="1" x14ac:dyDescent="0.2">
      <c r="B29" s="199"/>
      <c r="C29" s="199"/>
      <c r="D29" s="199"/>
      <c r="E29" s="200"/>
    </row>
    <row r="30" spans="2:5" ht="18" customHeight="1" x14ac:dyDescent="0.2">
      <c r="B30" s="199"/>
      <c r="C30" s="199"/>
      <c r="D30" s="199"/>
      <c r="E30" s="200"/>
    </row>
    <row r="31" spans="2:5" ht="18" customHeight="1" x14ac:dyDescent="0.2">
      <c r="B31" s="199"/>
      <c r="C31" s="199"/>
      <c r="D31" s="199"/>
      <c r="E31" s="200"/>
    </row>
    <row r="32" spans="2:5" ht="18" customHeight="1" x14ac:dyDescent="0.2">
      <c r="B32" s="199"/>
      <c r="C32" s="199"/>
      <c r="D32" s="199"/>
      <c r="E32" s="200"/>
    </row>
    <row r="33" spans="2:5" ht="18" customHeight="1" x14ac:dyDescent="0.2">
      <c r="B33" s="199"/>
      <c r="C33" s="199"/>
      <c r="D33" s="199"/>
      <c r="E33" s="200"/>
    </row>
    <row r="34" spans="2:5" ht="18" customHeight="1" x14ac:dyDescent="0.2">
      <c r="B34" s="199"/>
      <c r="C34" s="199"/>
      <c r="D34" s="199"/>
      <c r="E34" s="200"/>
    </row>
    <row r="35" spans="2:5" ht="18" customHeight="1" thickBot="1" x14ac:dyDescent="0.25">
      <c r="B35" s="201"/>
      <c r="C35" s="201"/>
      <c r="D35" s="201"/>
      <c r="E35" s="202"/>
    </row>
    <row r="36" spans="2:5" ht="18" customHeight="1" thickBot="1" x14ac:dyDescent="0.3">
      <c r="B36" s="28" t="s">
        <v>116</v>
      </c>
      <c r="C36" s="29"/>
      <c r="D36" s="30"/>
      <c r="E36" s="80">
        <f>SUM(E12:E35)</f>
        <v>0</v>
      </c>
    </row>
    <row r="37" spans="2:5" ht="18" customHeight="1" thickBot="1" x14ac:dyDescent="0.25">
      <c r="B37" s="74"/>
      <c r="C37" s="74"/>
      <c r="D37" s="74"/>
      <c r="E37" s="75"/>
    </row>
    <row r="38" spans="2:5" ht="18" customHeight="1" thickBot="1" x14ac:dyDescent="0.25">
      <c r="B38" s="512" t="s">
        <v>160</v>
      </c>
      <c r="C38" s="513"/>
      <c r="D38" s="513"/>
      <c r="E38" s="514"/>
    </row>
    <row r="39" spans="2:5" ht="18" customHeight="1" thickBot="1" x14ac:dyDescent="0.25">
      <c r="B39" s="20" t="s">
        <v>145</v>
      </c>
      <c r="C39" s="21"/>
      <c r="D39" s="22"/>
      <c r="E39" s="23"/>
    </row>
    <row r="40" spans="2:5" ht="18" customHeight="1" x14ac:dyDescent="0.25">
      <c r="B40" s="24" t="s">
        <v>89</v>
      </c>
      <c r="C40" s="24" t="s">
        <v>112</v>
      </c>
      <c r="D40" s="24" t="s">
        <v>113</v>
      </c>
      <c r="E40" s="25" t="s">
        <v>92</v>
      </c>
    </row>
    <row r="41" spans="2:5" ht="18" customHeight="1" thickBot="1" x14ac:dyDescent="0.25">
      <c r="B41" s="26" t="s">
        <v>11</v>
      </c>
      <c r="C41" s="26" t="s">
        <v>111</v>
      </c>
      <c r="D41" s="26" t="s">
        <v>9</v>
      </c>
      <c r="E41" s="27" t="s">
        <v>14</v>
      </c>
    </row>
    <row r="42" spans="2:5" ht="18" customHeight="1" x14ac:dyDescent="0.2">
      <c r="B42" s="197"/>
      <c r="C42" s="197"/>
      <c r="D42" s="197"/>
      <c r="E42" s="198"/>
    </row>
    <row r="43" spans="2:5" ht="18" customHeight="1" x14ac:dyDescent="0.2">
      <c r="B43" s="199"/>
      <c r="C43" s="199"/>
      <c r="D43" s="199"/>
      <c r="E43" s="200"/>
    </row>
    <row r="44" spans="2:5" ht="18" customHeight="1" x14ac:dyDescent="0.2">
      <c r="B44" s="199"/>
      <c r="C44" s="199"/>
      <c r="D44" s="199"/>
      <c r="E44" s="200"/>
    </row>
    <row r="45" spans="2:5" ht="18" customHeight="1" x14ac:dyDescent="0.2">
      <c r="B45" s="199"/>
      <c r="C45" s="199"/>
      <c r="D45" s="199"/>
      <c r="E45" s="200"/>
    </row>
    <row r="46" spans="2:5" ht="18" customHeight="1" thickBot="1" x14ac:dyDescent="0.25">
      <c r="B46" s="201"/>
      <c r="C46" s="201"/>
      <c r="D46" s="201"/>
      <c r="E46" s="202"/>
    </row>
    <row r="47" spans="2:5" ht="18" customHeight="1" thickBot="1" x14ac:dyDescent="0.3">
      <c r="B47" s="28" t="s">
        <v>114</v>
      </c>
      <c r="C47" s="30"/>
      <c r="D47" s="30"/>
      <c r="E47" s="80">
        <f>SUM(E42:E46)</f>
        <v>0</v>
      </c>
    </row>
    <row r="48" spans="2:5" ht="18" customHeight="1" x14ac:dyDescent="0.2">
      <c r="B48" s="18"/>
      <c r="C48" s="18"/>
      <c r="D48" s="18"/>
      <c r="E48" s="19"/>
    </row>
  </sheetData>
  <sheetProtection algorithmName="SHA-512" hashValue="HxsRpqtZKgj+qn5NKwj1u0nrNOYNJIYc4VnOe4l/jndLYhRFwHVj5rm18QzlFKpHZFHzNjtH4GHMANvVwynAbQ==" saltValue="vUMQ3wQfhwNwUx/uwUNfC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&amp;LEGinit - Nonpersonal Services
&amp;RPage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2"/>
  <sheetViews>
    <sheetView workbookViewId="0">
      <selection activeCell="B29" sqref="B29"/>
    </sheetView>
  </sheetViews>
  <sheetFormatPr defaultRowHeight="12.75" x14ac:dyDescent="0.2"/>
  <cols>
    <col min="1" max="1" width="63.28515625" customWidth="1"/>
    <col min="2" max="2" width="22.28515625" customWidth="1"/>
  </cols>
  <sheetData>
    <row r="1" spans="1:1" x14ac:dyDescent="0.2">
      <c r="A1" s="1" t="s">
        <v>102</v>
      </c>
    </row>
    <row r="2" spans="1:1" x14ac:dyDescent="0.2">
      <c r="A2" s="1" t="s">
        <v>177</v>
      </c>
    </row>
    <row r="3" spans="1:1" x14ac:dyDescent="0.2">
      <c r="A3" s="1" t="s">
        <v>178</v>
      </c>
    </row>
    <row r="4" spans="1:1" x14ac:dyDescent="0.2">
      <c r="A4" s="1" t="s">
        <v>179</v>
      </c>
    </row>
    <row r="5" spans="1:1" x14ac:dyDescent="0.2">
      <c r="A5" s="1" t="s">
        <v>180</v>
      </c>
    </row>
    <row r="6" spans="1:1" x14ac:dyDescent="0.2">
      <c r="A6" s="1" t="s">
        <v>181</v>
      </c>
    </row>
    <row r="7" spans="1:1" x14ac:dyDescent="0.2">
      <c r="A7" s="1" t="s">
        <v>182</v>
      </c>
    </row>
    <row r="8" spans="1:1" x14ac:dyDescent="0.2">
      <c r="A8" s="1" t="s">
        <v>183</v>
      </c>
    </row>
    <row r="9" spans="1:1" x14ac:dyDescent="0.2">
      <c r="A9" s="1" t="s">
        <v>184</v>
      </c>
    </row>
    <row r="10" spans="1:1" x14ac:dyDescent="0.2">
      <c r="A10" s="1" t="s">
        <v>185</v>
      </c>
    </row>
    <row r="11" spans="1:1" x14ac:dyDescent="0.2">
      <c r="A11" s="1" t="s">
        <v>186</v>
      </c>
    </row>
    <row r="12" spans="1:1" x14ac:dyDescent="0.2">
      <c r="A12" s="1" t="s">
        <v>187</v>
      </c>
    </row>
  </sheetData>
  <sheetProtection password="83AF"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14"/>
  <sheetViews>
    <sheetView workbookViewId="0">
      <selection activeCell="A8" sqref="A8"/>
    </sheetView>
  </sheetViews>
  <sheetFormatPr defaultColWidth="9.28515625" defaultRowHeight="12.75" x14ac:dyDescent="0.2"/>
  <cols>
    <col min="1" max="1" width="33.28515625" style="2" customWidth="1"/>
    <col min="2" max="2" width="3.5703125" style="2" customWidth="1"/>
    <col min="3" max="3" width="37.42578125" style="2" customWidth="1"/>
    <col min="4" max="4" width="2.28515625" style="2" customWidth="1"/>
    <col min="5" max="5" width="33.7109375" style="2" customWidth="1"/>
    <col min="6" max="6" width="1.7109375" style="2" customWidth="1"/>
    <col min="7" max="7" width="30.28515625" style="2" customWidth="1"/>
    <col min="8" max="8" width="1.42578125" style="2" customWidth="1"/>
    <col min="9" max="9" width="7.28515625" style="2" customWidth="1"/>
    <col min="10" max="16384" width="9.28515625" style="2"/>
  </cols>
  <sheetData>
    <row r="1" spans="1:9" x14ac:dyDescent="0.2">
      <c r="A1" s="95" t="s">
        <v>50</v>
      </c>
      <c r="C1" s="95" t="s">
        <v>53</v>
      </c>
      <c r="E1" s="95" t="s">
        <v>56</v>
      </c>
      <c r="G1" s="100" t="s">
        <v>68</v>
      </c>
      <c r="I1" s="222">
        <v>0</v>
      </c>
    </row>
    <row r="2" spans="1:9" x14ac:dyDescent="0.2">
      <c r="A2" s="95" t="s">
        <v>21</v>
      </c>
      <c r="C2" s="100" t="s">
        <v>48</v>
      </c>
      <c r="E2" s="95" t="s">
        <v>24</v>
      </c>
      <c r="G2" s="100" t="s">
        <v>62</v>
      </c>
      <c r="I2" s="222">
        <v>1</v>
      </c>
    </row>
    <row r="3" spans="1:9" x14ac:dyDescent="0.2">
      <c r="A3" s="95" t="s">
        <v>20</v>
      </c>
      <c r="C3" s="95" t="s">
        <v>55</v>
      </c>
      <c r="E3" s="100" t="s">
        <v>49</v>
      </c>
      <c r="I3" s="222">
        <v>-1</v>
      </c>
    </row>
    <row r="4" spans="1:9" x14ac:dyDescent="0.2">
      <c r="A4" s="223" t="s">
        <v>22</v>
      </c>
      <c r="C4" s="2" t="s">
        <v>27</v>
      </c>
      <c r="E4" s="223"/>
      <c r="I4" s="95"/>
    </row>
    <row r="5" spans="1:9" x14ac:dyDescent="0.2">
      <c r="A5" s="95" t="s">
        <v>23</v>
      </c>
      <c r="C5" s="95" t="s">
        <v>54</v>
      </c>
      <c r="I5" s="95"/>
    </row>
    <row r="6" spans="1:9" x14ac:dyDescent="0.2">
      <c r="A6" s="95" t="s">
        <v>65</v>
      </c>
      <c r="C6" s="100" t="s">
        <v>67</v>
      </c>
    </row>
    <row r="7" spans="1:9" x14ac:dyDescent="0.2">
      <c r="A7" s="95" t="s">
        <v>66</v>
      </c>
      <c r="G7" s="95"/>
    </row>
    <row r="8" spans="1:9" x14ac:dyDescent="0.2">
      <c r="A8" s="100" t="s">
        <v>63</v>
      </c>
      <c r="C8" s="95"/>
    </row>
    <row r="9" spans="1:9" x14ac:dyDescent="0.2">
      <c r="C9" s="223"/>
    </row>
    <row r="10" spans="1:9" x14ac:dyDescent="0.2">
      <c r="A10" s="95"/>
      <c r="C10" s="95"/>
      <c r="G10" s="95"/>
    </row>
    <row r="11" spans="1:9" x14ac:dyDescent="0.2">
      <c r="A11" s="95"/>
      <c r="C11" s="95"/>
    </row>
    <row r="12" spans="1:9" x14ac:dyDescent="0.2">
      <c r="A12" s="95"/>
      <c r="C12" s="95"/>
    </row>
    <row r="13" spans="1:9" x14ac:dyDescent="0.2">
      <c r="A13" s="95"/>
      <c r="C13" s="95"/>
    </row>
    <row r="14" spans="1:9" x14ac:dyDescent="0.2">
      <c r="C14" s="95"/>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42"/>
  <sheetViews>
    <sheetView zoomScaleNormal="100" workbookViewId="0">
      <selection activeCell="H35" sqref="H35"/>
    </sheetView>
  </sheetViews>
  <sheetFormatPr defaultColWidth="9.28515625" defaultRowHeight="12.75" x14ac:dyDescent="0.2"/>
  <cols>
    <col min="1" max="1" width="13.7109375" style="2" customWidth="1"/>
    <col min="2" max="2" width="33.42578125" style="2" customWidth="1"/>
    <col min="3" max="3" width="9.28515625" style="2"/>
    <col min="4" max="4" width="13.28515625" style="2" customWidth="1"/>
    <col min="5" max="5" width="10.7109375" style="2" customWidth="1"/>
    <col min="6" max="9" width="9.28515625" style="2"/>
    <col min="10" max="10" width="13.42578125" style="2" customWidth="1"/>
    <col min="11" max="16384" width="9.28515625" style="2"/>
  </cols>
  <sheetData>
    <row r="1" spans="1:10" ht="13.5" thickBot="1" x14ac:dyDescent="0.25"/>
    <row r="2" spans="1:10" ht="14.25" thickTop="1" thickBot="1" x14ac:dyDescent="0.25">
      <c r="A2" s="527" t="s">
        <v>39</v>
      </c>
      <c r="B2" s="528"/>
      <c r="C2" s="528"/>
      <c r="D2" s="528"/>
      <c r="E2" s="528"/>
      <c r="F2" s="528"/>
      <c r="G2" s="528"/>
      <c r="H2" s="528"/>
      <c r="I2" s="528"/>
      <c r="J2" s="529"/>
    </row>
    <row r="3" spans="1:10" ht="14.25" customHeight="1" thickTop="1" x14ac:dyDescent="0.2"/>
    <row r="4" spans="1:10" ht="14.25" customHeight="1" x14ac:dyDescent="0.2"/>
    <row r="5" spans="1:10" ht="14.25" customHeight="1" x14ac:dyDescent="0.2">
      <c r="A5" s="530" t="s">
        <v>230</v>
      </c>
      <c r="B5" s="531"/>
      <c r="C5" s="532"/>
    </row>
    <row r="6" spans="1:10" ht="14.25" customHeight="1" x14ac:dyDescent="0.2">
      <c r="A6" s="224">
        <v>1111</v>
      </c>
      <c r="B6" s="225" t="s">
        <v>28</v>
      </c>
      <c r="C6" s="377">
        <v>0.14460000000000001</v>
      </c>
    </row>
    <row r="7" spans="1:10" ht="14.25" customHeight="1" x14ac:dyDescent="0.2">
      <c r="A7" s="224">
        <v>1111</v>
      </c>
      <c r="B7" s="225" t="s">
        <v>41</v>
      </c>
      <c r="C7" s="378">
        <v>0.246</v>
      </c>
    </row>
    <row r="8" spans="1:10" ht="14.25" customHeight="1" x14ac:dyDescent="0.2">
      <c r="A8" s="224">
        <v>1112</v>
      </c>
      <c r="B8" s="225" t="s">
        <v>10</v>
      </c>
      <c r="C8" s="377">
        <v>7.6499999999999999E-2</v>
      </c>
    </row>
    <row r="9" spans="1:10" ht="14.25" customHeight="1" x14ac:dyDescent="0.2">
      <c r="A9" s="224">
        <v>1114</v>
      </c>
      <c r="B9" s="225" t="s">
        <v>29</v>
      </c>
      <c r="C9" s="377">
        <v>1.34E-2</v>
      </c>
    </row>
    <row r="10" spans="1:10" ht="14.25" customHeight="1" x14ac:dyDescent="0.2">
      <c r="A10" s="224">
        <v>1115</v>
      </c>
      <c r="B10" s="225" t="s">
        <v>42</v>
      </c>
      <c r="C10" s="226">
        <v>16248</v>
      </c>
      <c r="D10" s="345"/>
    </row>
    <row r="11" spans="1:10" ht="14.25" customHeight="1" x14ac:dyDescent="0.2">
      <c r="A11" s="224">
        <v>1116</v>
      </c>
      <c r="B11" s="225" t="s">
        <v>43</v>
      </c>
      <c r="C11" s="377">
        <v>1.12E-2</v>
      </c>
    </row>
    <row r="12" spans="1:10" ht="14.25" customHeight="1" x14ac:dyDescent="0.2">
      <c r="A12" s="224">
        <v>1117</v>
      </c>
      <c r="B12" s="225" t="s">
        <v>44</v>
      </c>
      <c r="C12" s="377">
        <v>6.1000000000000004E-3</v>
      </c>
    </row>
    <row r="13" spans="1:10" ht="14.25" customHeight="1" x14ac:dyDescent="0.2">
      <c r="A13" s="224">
        <v>1117</v>
      </c>
      <c r="B13" s="225" t="s">
        <v>45</v>
      </c>
      <c r="C13" s="377">
        <v>6.1000000000000004E-3</v>
      </c>
      <c r="E13" s="525" t="s">
        <v>172</v>
      </c>
      <c r="F13" s="526"/>
      <c r="G13" s="526"/>
      <c r="H13" s="268">
        <f>$C$6+$C$8+$C$9+$C$11+$C$12</f>
        <v>0.25180000000000002</v>
      </c>
    </row>
    <row r="14" spans="1:10" ht="14.25" customHeight="1" x14ac:dyDescent="0.2">
      <c r="A14" s="224">
        <v>1118</v>
      </c>
      <c r="B14" s="227" t="s">
        <v>46</v>
      </c>
      <c r="C14" s="378">
        <v>0.104</v>
      </c>
      <c r="E14" s="525" t="s">
        <v>173</v>
      </c>
      <c r="F14" s="526"/>
      <c r="G14" s="526"/>
      <c r="H14" s="268">
        <f>$C$8+$C$9+$C$11+$C$12+$C$14</f>
        <v>0.2112</v>
      </c>
    </row>
    <row r="15" spans="1:10" ht="14.25" customHeight="1" x14ac:dyDescent="0.2">
      <c r="A15" s="224">
        <v>1138</v>
      </c>
      <c r="B15" s="225" t="s">
        <v>47</v>
      </c>
      <c r="C15" s="226">
        <v>480</v>
      </c>
      <c r="E15" s="525" t="s">
        <v>174</v>
      </c>
      <c r="F15" s="526"/>
      <c r="G15" s="526"/>
      <c r="H15" s="268">
        <f>$C$7+$C$8+$C$9+$C$11+$C$13</f>
        <v>0.35320000000000001</v>
      </c>
    </row>
    <row r="16" spans="1:10" ht="14.25" customHeight="1" x14ac:dyDescent="0.2"/>
    <row r="18" spans="1:12" ht="13.5" thickBot="1" x14ac:dyDescent="0.25"/>
    <row r="19" spans="1:12" ht="25.5" x14ac:dyDescent="0.2">
      <c r="A19" s="239" t="s">
        <v>38</v>
      </c>
      <c r="B19" s="240" t="s">
        <v>40</v>
      </c>
      <c r="C19" s="241" t="s">
        <v>28</v>
      </c>
      <c r="D19" s="241" t="s">
        <v>10</v>
      </c>
      <c r="E19" s="241" t="s">
        <v>34</v>
      </c>
      <c r="F19" s="241" t="s">
        <v>35</v>
      </c>
      <c r="G19" s="241" t="s">
        <v>36</v>
      </c>
      <c r="H19" s="241" t="s">
        <v>37</v>
      </c>
      <c r="I19" s="241" t="s">
        <v>30</v>
      </c>
      <c r="J19" s="242" t="s">
        <v>31</v>
      </c>
      <c r="K19" s="213"/>
      <c r="L19" s="213"/>
    </row>
    <row r="20" spans="1:12" x14ac:dyDescent="0.2">
      <c r="A20" s="3"/>
      <c r="B20" s="12"/>
      <c r="C20" s="12">
        <v>111100</v>
      </c>
      <c r="D20" s="12">
        <v>111200</v>
      </c>
      <c r="E20" s="12">
        <v>111400</v>
      </c>
      <c r="F20" s="12">
        <v>111500</v>
      </c>
      <c r="G20" s="12">
        <v>111600</v>
      </c>
      <c r="H20" s="12">
        <v>111700</v>
      </c>
      <c r="I20" s="12">
        <v>111800</v>
      </c>
      <c r="J20" s="243">
        <v>113800</v>
      </c>
    </row>
    <row r="21" spans="1:12" x14ac:dyDescent="0.2">
      <c r="A21" s="3">
        <v>112100</v>
      </c>
      <c r="B21" s="100" t="s">
        <v>21</v>
      </c>
      <c r="C21" s="12"/>
      <c r="D21" s="228">
        <f>$C$8</f>
        <v>7.6499999999999999E-2</v>
      </c>
      <c r="E21" s="228">
        <f>$C$9</f>
        <v>1.34E-2</v>
      </c>
      <c r="F21" s="229">
        <f>$C$10</f>
        <v>16248</v>
      </c>
      <c r="G21" s="228">
        <f>$C$11</f>
        <v>1.12E-2</v>
      </c>
      <c r="H21" s="228"/>
      <c r="I21" s="230">
        <f>$C$14</f>
        <v>0.104</v>
      </c>
      <c r="J21" s="244">
        <f>$C$15</f>
        <v>480</v>
      </c>
    </row>
    <row r="22" spans="1:12" x14ac:dyDescent="0.2">
      <c r="A22" s="3">
        <v>112160</v>
      </c>
      <c r="B22" s="100" t="s">
        <v>63</v>
      </c>
      <c r="C22" s="228">
        <f>$C$6</f>
        <v>0.14460000000000001</v>
      </c>
      <c r="D22" s="228">
        <f t="shared" ref="D22:D27" si="0">$C$8</f>
        <v>7.6499999999999999E-2</v>
      </c>
      <c r="E22" s="228">
        <f t="shared" ref="E22:E27" si="1">$C$9</f>
        <v>1.34E-2</v>
      </c>
      <c r="F22" s="229">
        <f t="shared" ref="F22:F27" si="2">$C$10</f>
        <v>16248</v>
      </c>
      <c r="G22" s="228">
        <f t="shared" ref="G22:G27" si="3">$C$11</f>
        <v>1.12E-2</v>
      </c>
      <c r="H22" s="228">
        <f t="shared" ref="H22:H27" si="4">$C$12</f>
        <v>6.1000000000000004E-3</v>
      </c>
      <c r="I22" s="12"/>
      <c r="J22" s="244">
        <f t="shared" ref="J22:J27" si="5">$C$15</f>
        <v>480</v>
      </c>
    </row>
    <row r="23" spans="1:12" x14ac:dyDescent="0.2">
      <c r="A23" s="3">
        <v>112300</v>
      </c>
      <c r="B23" s="100" t="s">
        <v>20</v>
      </c>
      <c r="C23" s="228">
        <f>$C$6</f>
        <v>0.14460000000000001</v>
      </c>
      <c r="D23" s="228">
        <f t="shared" si="0"/>
        <v>7.6499999999999999E-2</v>
      </c>
      <c r="E23" s="228">
        <f t="shared" si="1"/>
        <v>1.34E-2</v>
      </c>
      <c r="F23" s="229">
        <f t="shared" si="2"/>
        <v>16248</v>
      </c>
      <c r="G23" s="228">
        <f t="shared" si="3"/>
        <v>1.12E-2</v>
      </c>
      <c r="H23" s="228">
        <f t="shared" si="4"/>
        <v>6.1000000000000004E-3</v>
      </c>
      <c r="I23" s="12"/>
      <c r="J23" s="244">
        <f t="shared" si="5"/>
        <v>480</v>
      </c>
    </row>
    <row r="24" spans="1:12" x14ac:dyDescent="0.2">
      <c r="A24" s="3">
        <v>112600</v>
      </c>
      <c r="B24" s="223" t="s">
        <v>22</v>
      </c>
      <c r="C24" s="12"/>
      <c r="D24" s="228">
        <f t="shared" si="0"/>
        <v>7.6499999999999999E-2</v>
      </c>
      <c r="E24" s="228">
        <f t="shared" si="1"/>
        <v>1.34E-2</v>
      </c>
      <c r="F24" s="229">
        <f t="shared" si="2"/>
        <v>16248</v>
      </c>
      <c r="G24" s="228">
        <f t="shared" si="3"/>
        <v>1.12E-2</v>
      </c>
      <c r="H24" s="228"/>
      <c r="I24" s="230">
        <f t="shared" ref="I24:I25" si="6">$C$14</f>
        <v>0.104</v>
      </c>
      <c r="J24" s="244">
        <f t="shared" si="5"/>
        <v>480</v>
      </c>
    </row>
    <row r="25" spans="1:12" x14ac:dyDescent="0.2">
      <c r="A25" s="3">
        <v>112620</v>
      </c>
      <c r="B25" s="100" t="s">
        <v>23</v>
      </c>
      <c r="C25" s="12"/>
      <c r="D25" s="228">
        <f t="shared" si="0"/>
        <v>7.6499999999999999E-2</v>
      </c>
      <c r="E25" s="228">
        <f t="shared" si="1"/>
        <v>1.34E-2</v>
      </c>
      <c r="F25" s="229">
        <f t="shared" si="2"/>
        <v>16248</v>
      </c>
      <c r="G25" s="228">
        <f t="shared" si="3"/>
        <v>1.12E-2</v>
      </c>
      <c r="H25" s="228"/>
      <c r="I25" s="230">
        <f t="shared" si="6"/>
        <v>0.104</v>
      </c>
      <c r="J25" s="244">
        <f t="shared" si="5"/>
        <v>480</v>
      </c>
    </row>
    <row r="26" spans="1:12" x14ac:dyDescent="0.2">
      <c r="A26" s="3">
        <v>112700</v>
      </c>
      <c r="B26" s="100" t="s">
        <v>65</v>
      </c>
      <c r="C26" s="228">
        <f>$C$7</f>
        <v>0.246</v>
      </c>
      <c r="D26" s="228">
        <f t="shared" si="0"/>
        <v>7.6499999999999999E-2</v>
      </c>
      <c r="E26" s="228">
        <f t="shared" si="1"/>
        <v>1.34E-2</v>
      </c>
      <c r="F26" s="229">
        <f t="shared" si="2"/>
        <v>16248</v>
      </c>
      <c r="G26" s="228">
        <f t="shared" si="3"/>
        <v>1.12E-2</v>
      </c>
      <c r="H26" s="228">
        <f t="shared" si="4"/>
        <v>6.1000000000000004E-3</v>
      </c>
      <c r="I26" s="12"/>
      <c r="J26" s="244">
        <f t="shared" si="5"/>
        <v>480</v>
      </c>
    </row>
    <row r="27" spans="1:12" ht="13.5" thickBot="1" x14ac:dyDescent="0.25">
      <c r="A27" s="533">
        <v>112710</v>
      </c>
      <c r="B27" s="246" t="s">
        <v>66</v>
      </c>
      <c r="C27" s="248">
        <f>$C$7</f>
        <v>0.246</v>
      </c>
      <c r="D27" s="248">
        <f t="shared" si="0"/>
        <v>7.6499999999999999E-2</v>
      </c>
      <c r="E27" s="248">
        <f t="shared" si="1"/>
        <v>1.34E-2</v>
      </c>
      <c r="F27" s="249">
        <f t="shared" si="2"/>
        <v>16248</v>
      </c>
      <c r="G27" s="248">
        <f t="shared" si="3"/>
        <v>1.12E-2</v>
      </c>
      <c r="H27" s="248">
        <f t="shared" si="4"/>
        <v>6.1000000000000004E-3</v>
      </c>
      <c r="I27" s="247"/>
      <c r="J27" s="250">
        <f t="shared" si="5"/>
        <v>480</v>
      </c>
    </row>
    <row r="29" spans="1:12" ht="13.5" thickBot="1" x14ac:dyDescent="0.25"/>
    <row r="30" spans="1:12" ht="31.5" x14ac:dyDescent="0.25">
      <c r="A30" s="239" t="s">
        <v>38</v>
      </c>
      <c r="B30" s="251" t="s">
        <v>69</v>
      </c>
      <c r="C30" s="242" t="s">
        <v>10</v>
      </c>
    </row>
    <row r="31" spans="1:12" x14ac:dyDescent="0.2">
      <c r="A31" s="238"/>
      <c r="B31" s="231"/>
      <c r="C31" s="243">
        <v>111300</v>
      </c>
    </row>
    <row r="32" spans="1:12" x14ac:dyDescent="0.2">
      <c r="A32" s="3">
        <v>112130</v>
      </c>
      <c r="B32" s="100" t="s">
        <v>67</v>
      </c>
      <c r="C32" s="252">
        <f t="shared" ref="C32:C39" si="7">$C$8</f>
        <v>7.6499999999999999E-2</v>
      </c>
    </row>
    <row r="33" spans="1:3" x14ac:dyDescent="0.2">
      <c r="A33" s="3">
        <v>114200</v>
      </c>
      <c r="B33" s="100" t="s">
        <v>48</v>
      </c>
      <c r="C33" s="243">
        <v>0</v>
      </c>
    </row>
    <row r="34" spans="1:3" x14ac:dyDescent="0.2">
      <c r="A34" s="3">
        <v>114500</v>
      </c>
      <c r="B34" s="100" t="s">
        <v>55</v>
      </c>
      <c r="C34" s="252">
        <f t="shared" si="7"/>
        <v>7.6499999999999999E-2</v>
      </c>
    </row>
    <row r="35" spans="1:3" x14ac:dyDescent="0.2">
      <c r="A35" s="245">
        <v>114530</v>
      </c>
      <c r="B35" s="12" t="s">
        <v>27</v>
      </c>
      <c r="C35" s="252">
        <f t="shared" si="7"/>
        <v>7.6499999999999999E-2</v>
      </c>
    </row>
    <row r="36" spans="1:3" x14ac:dyDescent="0.2">
      <c r="A36" s="245">
        <v>114531</v>
      </c>
      <c r="B36" s="100" t="s">
        <v>54</v>
      </c>
      <c r="C36" s="252">
        <f t="shared" si="7"/>
        <v>7.6499999999999999E-2</v>
      </c>
    </row>
    <row r="37" spans="1:3" x14ac:dyDescent="0.2">
      <c r="A37" s="3">
        <v>114910</v>
      </c>
      <c r="B37" s="100" t="s">
        <v>25</v>
      </c>
      <c r="C37" s="252">
        <f t="shared" si="7"/>
        <v>7.6499999999999999E-2</v>
      </c>
    </row>
    <row r="38" spans="1:3" x14ac:dyDescent="0.2">
      <c r="A38" s="245">
        <v>114100</v>
      </c>
      <c r="B38" s="100" t="s">
        <v>24</v>
      </c>
      <c r="C38" s="252">
        <f t="shared" si="7"/>
        <v>7.6499999999999999E-2</v>
      </c>
    </row>
    <row r="39" spans="1:3" x14ac:dyDescent="0.2">
      <c r="A39" s="245">
        <v>114910</v>
      </c>
      <c r="B39" s="100" t="s">
        <v>26</v>
      </c>
      <c r="C39" s="252">
        <f t="shared" si="7"/>
        <v>7.6499999999999999E-2</v>
      </c>
    </row>
    <row r="40" spans="1:3" x14ac:dyDescent="0.2">
      <c r="A40" s="3">
        <v>114400</v>
      </c>
      <c r="B40" s="100" t="s">
        <v>49</v>
      </c>
      <c r="C40" s="243">
        <v>0</v>
      </c>
    </row>
    <row r="41" spans="1:3" ht="13.5" thickBot="1" x14ac:dyDescent="0.25">
      <c r="A41" s="4">
        <v>114600</v>
      </c>
      <c r="B41" s="253" t="s">
        <v>61</v>
      </c>
      <c r="C41" s="254">
        <v>0</v>
      </c>
    </row>
    <row r="42" spans="1:3" x14ac:dyDescent="0.2">
      <c r="A42" s="12"/>
      <c r="B42" s="100"/>
      <c r="C42" s="12"/>
    </row>
  </sheetData>
  <sheetProtection algorithmName="SHA-512" hashValue="i37eRWaXsq4A/wSgmkCGy8kmqWIwhPrd/9uKM7A7pWCWgBPjVlWT01Eu7ibDAKIL/vHbMHwZzGnol82ZGsyHDQ==" saltValue="LvZLPvuGQeHXh1RDtFud1g==" spinCount="100000" sheet="1" objects="1" scenarios="1"/>
  <mergeCells count="5">
    <mergeCell ref="E15:G15"/>
    <mergeCell ref="A2:J2"/>
    <mergeCell ref="A5:C5"/>
    <mergeCell ref="E13:G13"/>
    <mergeCell ref="E14:G14"/>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Summary</vt:lpstr>
      <vt:lpstr>(2) Personal Services</vt:lpstr>
      <vt:lpstr>(3) Nonpersonal Services</vt:lpstr>
      <vt:lpstr>Core_Qlty_Lkup</vt:lpstr>
      <vt:lpstr>Positn Type Data Validation</vt:lpstr>
      <vt:lpstr>Benefit Look Up</vt:lpstr>
      <vt:lpstr>Check_Sum</vt:lpstr>
      <vt:lpstr>Full_Time_Fringes</vt:lpstr>
      <vt:lpstr>'(1) Summary'!Print_Area</vt:lpstr>
      <vt:lpstr>'(2) Personal Services'!Print_Area</vt:lpstr>
      <vt:lpstr>'(3)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Ann - hodgesca</cp:lastModifiedBy>
  <cp:lastPrinted>2019-09-19T20:27:56Z</cp:lastPrinted>
  <dcterms:created xsi:type="dcterms:W3CDTF">1997-12-19T15:59:33Z</dcterms:created>
  <dcterms:modified xsi:type="dcterms:W3CDTF">2023-09-26T16:42:21Z</dcterms:modified>
</cp:coreProperties>
</file>