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F\RM\RM-Shares\Budget\INTERNXX\Intern24-25\Forms 25\25 fall packets\"/>
    </mc:Choice>
  </mc:AlternateContent>
  <xr:revisionPtr revIDLastSave="0" documentId="13_ncr:1_{2DF7F043-5EAE-45C6-9641-C9416B90E014}" xr6:coauthVersionLast="47" xr6:coauthVersionMax="47" xr10:uidLastSave="{00000000-0000-0000-0000-000000000000}"/>
  <bookViews>
    <workbookView xWindow="-120" yWindow="-120" windowWidth="29040" windowHeight="17640" tabRatio="597" xr2:uid="{00000000-000D-0000-FFFF-FFFF00000000}"/>
  </bookViews>
  <sheets>
    <sheet name="Instructions" sheetId="6" r:id="rId1"/>
    <sheet name="(1) Summary" sheetId="1" r:id="rId2"/>
    <sheet name="(2) Revenue" sheetId="10" r:id="rId3"/>
    <sheet name="(3) Personal Services" sheetId="2" r:id="rId4"/>
    <sheet name="(4) Nonpersonal Services" sheetId="4" r:id="rId5"/>
    <sheet name="Core_Qlty_Lkup" sheetId="7" state="hidden" r:id="rId6"/>
    <sheet name="Positn Type Data Validation" sheetId="8" state="hidden" r:id="rId7"/>
    <sheet name="Benefit Look Up" sheetId="9" state="hidden" r:id="rId8"/>
  </sheets>
  <definedNames>
    <definedName name="Check_Sum">'(1) Summary'!$E$4:$E$39</definedName>
    <definedName name="Full_Time_Fringes">'Benefit Look Up'!$B$20:$J$27</definedName>
    <definedName name="_xlnm.Print_Area" localSheetId="1">'(1) Summary'!$B$1:$D$48</definedName>
    <definedName name="_xlnm.Print_Area" localSheetId="2">'(2) Revenue'!$B$1:$E$55</definedName>
    <definedName name="_xlnm.Print_Area" localSheetId="3">'(3) Personal Services'!$B$1:$P$71</definedName>
    <definedName name="_xlnm.Print_Area" localSheetId="4">'(4) Nonpersonal Services'!$B$2:$E$47</definedName>
    <definedName name="_xlnm.Print_Area" localSheetId="0">Instructions!$B$1:$B$162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B12" i="4" l="1"/>
  <c r="E12" i="4"/>
  <c r="B1" i="2" l="1"/>
  <c r="B1" i="10"/>
  <c r="E14" i="9" l="1"/>
  <c r="E15" i="9"/>
  <c r="E13" i="9"/>
  <c r="G13" i="2" l="1"/>
  <c r="H13" i="2"/>
  <c r="I13" i="2"/>
  <c r="J13" i="2"/>
  <c r="K13" i="2"/>
  <c r="L13" i="2"/>
  <c r="M13" i="2"/>
  <c r="N13" i="2"/>
  <c r="G14" i="2"/>
  <c r="H14" i="2"/>
  <c r="I14" i="2"/>
  <c r="J14" i="2"/>
  <c r="K14" i="2"/>
  <c r="L14" i="2"/>
  <c r="M14" i="2"/>
  <c r="N14" i="2"/>
  <c r="G15" i="2"/>
  <c r="H15" i="2"/>
  <c r="I15" i="2"/>
  <c r="J15" i="2"/>
  <c r="K15" i="2"/>
  <c r="L15" i="2"/>
  <c r="M15" i="2"/>
  <c r="N15" i="2"/>
  <c r="G16" i="2"/>
  <c r="H16" i="2"/>
  <c r="I16" i="2"/>
  <c r="J16" i="2"/>
  <c r="K16" i="2"/>
  <c r="L16" i="2"/>
  <c r="M16" i="2"/>
  <c r="N16" i="2"/>
  <c r="G17" i="2"/>
  <c r="H17" i="2"/>
  <c r="I17" i="2"/>
  <c r="J17" i="2"/>
  <c r="K17" i="2"/>
  <c r="L17" i="2"/>
  <c r="M17" i="2"/>
  <c r="N17" i="2"/>
  <c r="G18" i="2"/>
  <c r="H18" i="2"/>
  <c r="I18" i="2"/>
  <c r="J18" i="2"/>
  <c r="K18" i="2"/>
  <c r="L18" i="2"/>
  <c r="M18" i="2"/>
  <c r="N18" i="2"/>
  <c r="G19" i="2"/>
  <c r="H19" i="2"/>
  <c r="I19" i="2"/>
  <c r="J19" i="2"/>
  <c r="K19" i="2"/>
  <c r="L19" i="2"/>
  <c r="M19" i="2"/>
  <c r="N19" i="2"/>
  <c r="G20" i="2"/>
  <c r="H20" i="2"/>
  <c r="I20" i="2"/>
  <c r="J20" i="2"/>
  <c r="K20" i="2"/>
  <c r="L20" i="2"/>
  <c r="M20" i="2"/>
  <c r="N20" i="2"/>
  <c r="G21" i="2"/>
  <c r="H21" i="2"/>
  <c r="I21" i="2"/>
  <c r="J21" i="2"/>
  <c r="K21" i="2"/>
  <c r="L21" i="2"/>
  <c r="M21" i="2"/>
  <c r="N21" i="2"/>
  <c r="C5" i="1"/>
  <c r="B40" i="1"/>
  <c r="D6" i="10"/>
  <c r="D5" i="10"/>
  <c r="D4" i="10"/>
  <c r="D6" i="4"/>
  <c r="B1" i="4"/>
  <c r="E55" i="10"/>
  <c r="D9" i="1" s="1"/>
  <c r="E6" i="2"/>
  <c r="E5" i="2"/>
  <c r="E4" i="2"/>
  <c r="D4" i="4"/>
  <c r="D5" i="4"/>
  <c r="J22" i="2"/>
  <c r="J23" i="2"/>
  <c r="J24" i="2"/>
  <c r="J25" i="2"/>
  <c r="J26" i="2"/>
  <c r="J27" i="2"/>
  <c r="J28" i="2"/>
  <c r="J29" i="2"/>
  <c r="J30" i="2"/>
  <c r="J12" i="2"/>
  <c r="B33" i="1"/>
  <c r="B29" i="1"/>
  <c r="C45" i="1"/>
  <c r="C44" i="1"/>
  <c r="C43" i="1"/>
  <c r="B32" i="1"/>
  <c r="B23" i="1"/>
  <c r="C6" i="1"/>
  <c r="C4" i="1"/>
  <c r="E4" i="1" s="1"/>
  <c r="H63" i="2"/>
  <c r="H64" i="2"/>
  <c r="G63" i="2"/>
  <c r="G64" i="2"/>
  <c r="G43" i="2"/>
  <c r="H43" i="2"/>
  <c r="I43" i="2"/>
  <c r="J43" i="2"/>
  <c r="K43" i="2"/>
  <c r="L43" i="2"/>
  <c r="M43" i="2"/>
  <c r="N43" i="2"/>
  <c r="G42" i="2"/>
  <c r="H42" i="2"/>
  <c r="I42" i="2"/>
  <c r="J42" i="2"/>
  <c r="K42" i="2"/>
  <c r="L42" i="2"/>
  <c r="M42" i="2"/>
  <c r="N42" i="2"/>
  <c r="E47" i="4"/>
  <c r="D14" i="1" s="1"/>
  <c r="E36" i="4"/>
  <c r="D13" i="1" s="1"/>
  <c r="H65" i="2"/>
  <c r="E55" i="2"/>
  <c r="G54" i="2"/>
  <c r="H54" i="2" s="1"/>
  <c r="F44" i="2"/>
  <c r="E44" i="2"/>
  <c r="N41" i="2"/>
  <c r="M41" i="2"/>
  <c r="J41" i="2"/>
  <c r="G61" i="2"/>
  <c r="F55" i="2"/>
  <c r="L41" i="2"/>
  <c r="I41" i="2"/>
  <c r="G41" i="2"/>
  <c r="C39" i="9"/>
  <c r="C38" i="9"/>
  <c r="H61" i="2"/>
  <c r="C37" i="9"/>
  <c r="C36" i="9"/>
  <c r="C35" i="9"/>
  <c r="G53" i="2"/>
  <c r="H53" i="2" s="1"/>
  <c r="C34" i="9"/>
  <c r="G52" i="2"/>
  <c r="H52" i="2" s="1"/>
  <c r="G51" i="2"/>
  <c r="H51" i="2" s="1"/>
  <c r="H41" i="2"/>
  <c r="C32" i="9"/>
  <c r="G50" i="2"/>
  <c r="H50" i="2" s="1"/>
  <c r="J22" i="9"/>
  <c r="J23" i="9"/>
  <c r="J24" i="9"/>
  <c r="J25" i="9"/>
  <c r="J26" i="9"/>
  <c r="J27" i="9"/>
  <c r="J21" i="9"/>
  <c r="I25" i="9"/>
  <c r="I24" i="9"/>
  <c r="I21" i="9"/>
  <c r="H22" i="9"/>
  <c r="H23" i="9"/>
  <c r="H26" i="9"/>
  <c r="H27" i="9"/>
  <c r="G22" i="9"/>
  <c r="G23" i="9"/>
  <c r="G24" i="9"/>
  <c r="G25" i="9"/>
  <c r="G26" i="9"/>
  <c r="G27" i="9"/>
  <c r="F22" i="9"/>
  <c r="F23" i="9"/>
  <c r="F24" i="9"/>
  <c r="F25" i="9"/>
  <c r="F26" i="9"/>
  <c r="F27" i="9"/>
  <c r="F21" i="9"/>
  <c r="E22" i="9"/>
  <c r="E23" i="9"/>
  <c r="E24" i="9"/>
  <c r="E25" i="9"/>
  <c r="E26" i="9"/>
  <c r="E27" i="9"/>
  <c r="E21" i="9"/>
  <c r="D27" i="9"/>
  <c r="D22" i="9"/>
  <c r="D23" i="9"/>
  <c r="D24" i="9"/>
  <c r="D25" i="9"/>
  <c r="D26" i="9"/>
  <c r="D21" i="9"/>
  <c r="C27" i="9"/>
  <c r="C26" i="9"/>
  <c r="C23" i="9"/>
  <c r="G22" i="2"/>
  <c r="C22" i="9"/>
  <c r="K41" i="2"/>
  <c r="G21" i="9"/>
  <c r="N22" i="2"/>
  <c r="N23" i="2"/>
  <c r="N24" i="2"/>
  <c r="N25" i="2"/>
  <c r="N26" i="2"/>
  <c r="N27" i="2"/>
  <c r="N28" i="2"/>
  <c r="N29" i="2"/>
  <c r="N30" i="2"/>
  <c r="N12" i="2"/>
  <c r="M22" i="2"/>
  <c r="M23" i="2"/>
  <c r="M24" i="2"/>
  <c r="M25" i="2"/>
  <c r="M26" i="2"/>
  <c r="M27" i="2"/>
  <c r="M28" i="2"/>
  <c r="M29" i="2"/>
  <c r="M30" i="2"/>
  <c r="M12" i="2"/>
  <c r="L22" i="2"/>
  <c r="L23" i="2"/>
  <c r="L24" i="2"/>
  <c r="L25" i="2"/>
  <c r="L26" i="2"/>
  <c r="L27" i="2"/>
  <c r="L28" i="2"/>
  <c r="L29" i="2"/>
  <c r="L30" i="2"/>
  <c r="L12" i="2"/>
  <c r="K22" i="2"/>
  <c r="K23" i="2"/>
  <c r="K24" i="2"/>
  <c r="K25" i="2"/>
  <c r="K26" i="2"/>
  <c r="K27" i="2"/>
  <c r="K28" i="2"/>
  <c r="K29" i="2"/>
  <c r="K30" i="2"/>
  <c r="K12" i="2"/>
  <c r="I22" i="2"/>
  <c r="I23" i="2"/>
  <c r="I24" i="2"/>
  <c r="I25" i="2"/>
  <c r="I26" i="2"/>
  <c r="I27" i="2"/>
  <c r="I28" i="2"/>
  <c r="I29" i="2"/>
  <c r="I30" i="2"/>
  <c r="I12" i="2"/>
  <c r="H22" i="2"/>
  <c r="H23" i="2"/>
  <c r="H24" i="2"/>
  <c r="H25" i="2"/>
  <c r="H26" i="2"/>
  <c r="H27" i="2"/>
  <c r="H28" i="2"/>
  <c r="H29" i="2"/>
  <c r="H30" i="2"/>
  <c r="H12" i="2"/>
  <c r="G23" i="2"/>
  <c r="G24" i="2"/>
  <c r="G25" i="2"/>
  <c r="G26" i="2"/>
  <c r="G27" i="2"/>
  <c r="G28" i="2"/>
  <c r="G29" i="2"/>
  <c r="G30" i="2"/>
  <c r="G12" i="2"/>
  <c r="G62" i="2"/>
  <c r="G65" i="2"/>
  <c r="H62" i="2"/>
  <c r="F31" i="2"/>
  <c r="E31" i="2"/>
  <c r="C11" i="1" s="1"/>
  <c r="N44" i="2" l="1"/>
  <c r="I65" i="2"/>
  <c r="E70" i="2"/>
  <c r="C12" i="1" s="1"/>
  <c r="C16" i="1" s="1"/>
  <c r="I64" i="2"/>
  <c r="H44" i="2"/>
  <c r="G44" i="2"/>
  <c r="I62" i="2"/>
  <c r="G66" i="2"/>
  <c r="G70" i="2" s="1"/>
  <c r="J44" i="2"/>
  <c r="M44" i="2"/>
  <c r="K44" i="2"/>
  <c r="I44" i="2"/>
  <c r="L44" i="2"/>
  <c r="G31" i="2"/>
  <c r="O20" i="2"/>
  <c r="P20" i="2" s="1"/>
  <c r="I61" i="2"/>
  <c r="I63" i="2"/>
  <c r="O42" i="2"/>
  <c r="P42" i="2" s="1"/>
  <c r="O41" i="2"/>
  <c r="P41" i="2" s="1"/>
  <c r="O43" i="2"/>
  <c r="P43" i="2" s="1"/>
  <c r="H66" i="2"/>
  <c r="H55" i="2"/>
  <c r="G55" i="2"/>
  <c r="O28" i="2"/>
  <c r="P28" i="2" s="1"/>
  <c r="I31" i="2"/>
  <c r="O18" i="2"/>
  <c r="P18" i="2" s="1"/>
  <c r="O17" i="2"/>
  <c r="P17" i="2" s="1"/>
  <c r="M31" i="2"/>
  <c r="O16" i="2"/>
  <c r="P16" i="2" s="1"/>
  <c r="O15" i="2"/>
  <c r="P15" i="2" s="1"/>
  <c r="O14" i="2"/>
  <c r="P14" i="2" s="1"/>
  <c r="O13" i="2"/>
  <c r="P13" i="2" s="1"/>
  <c r="O24" i="2"/>
  <c r="P24" i="2" s="1"/>
  <c r="K31" i="2"/>
  <c r="J31" i="2"/>
  <c r="O22" i="2"/>
  <c r="P22" i="2" s="1"/>
  <c r="O30" i="2"/>
  <c r="P30" i="2" s="1"/>
  <c r="O21" i="2"/>
  <c r="P21" i="2" s="1"/>
  <c r="L31" i="2"/>
  <c r="O26" i="2"/>
  <c r="P26" i="2" s="1"/>
  <c r="H31" i="2"/>
  <c r="O19" i="2"/>
  <c r="P19" i="2" s="1"/>
  <c r="O29" i="2"/>
  <c r="P29" i="2" s="1"/>
  <c r="O12" i="2"/>
  <c r="P12" i="2" s="1"/>
  <c r="O23" i="2"/>
  <c r="P23" i="2" s="1"/>
  <c r="O25" i="2"/>
  <c r="P25" i="2" s="1"/>
  <c r="O27" i="2"/>
  <c r="P27" i="2" s="1"/>
  <c r="N31" i="2"/>
  <c r="B47" i="1" l="1"/>
  <c r="I66" i="2"/>
  <c r="P44" i="2"/>
  <c r="O44" i="2"/>
  <c r="H70" i="2" s="1"/>
  <c r="I70" i="2" s="1"/>
  <c r="D12" i="1" s="1"/>
  <c r="O31" i="2"/>
  <c r="P31" i="2" s="1"/>
  <c r="D11" i="1" s="1"/>
  <c r="P32" i="2"/>
  <c r="D15" i="1" l="1"/>
  <c r="D16" i="1" s="1"/>
  <c r="D18" i="1" s="1"/>
  <c r="I71" i="2"/>
</calcChain>
</file>

<file path=xl/sharedStrings.xml><?xml version="1.0" encoding="utf-8"?>
<sst xmlns="http://schemas.openxmlformats.org/spreadsheetml/2006/main" count="365" uniqueCount="251">
  <si>
    <t>Initiative Priority Number:</t>
  </si>
  <si>
    <t>Initiative Title:</t>
  </si>
  <si>
    <t xml:space="preserve"> </t>
  </si>
  <si>
    <t>Resources Summary</t>
  </si>
  <si>
    <t>FTE</t>
  </si>
  <si>
    <t>$</t>
  </si>
  <si>
    <t>Position Title</t>
  </si>
  <si>
    <t>Account Code</t>
  </si>
  <si>
    <t>Social Security</t>
  </si>
  <si>
    <t>Dept ID Number</t>
  </si>
  <si>
    <t xml:space="preserve">    </t>
  </si>
  <si>
    <t>Salary</t>
  </si>
  <si>
    <t>$ Cost</t>
  </si>
  <si>
    <t>Department Name:</t>
  </si>
  <si>
    <t>GENERAL INSTRUCTIONS</t>
  </si>
  <si>
    <t>SPECIFIC INSTRUCTIONS</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</si>
  <si>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</si>
  <si>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</si>
  <si>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</si>
  <si>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</si>
  <si>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</si>
  <si>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</si>
  <si>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</si>
  <si>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</si>
  <si>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</si>
  <si>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</si>
  <si>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</si>
  <si>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</si>
  <si>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</si>
  <si>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</si>
  <si>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</si>
  <si>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</si>
  <si>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</si>
  <si>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</si>
  <si>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</si>
  <si>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</si>
  <si>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</si>
  <si>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</si>
  <si>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</si>
  <si>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</si>
  <si>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</si>
  <si>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</si>
  <si>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</si>
  <si>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</si>
  <si>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</si>
  <si>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</si>
  <si>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</si>
  <si>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</si>
  <si>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</si>
  <si>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</si>
  <si>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</si>
  <si>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</si>
  <si>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</si>
  <si>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</si>
  <si>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</si>
  <si>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</si>
  <si>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</si>
  <si>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</si>
  <si>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</si>
  <si>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</si>
  <si>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</si>
  <si>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</si>
  <si>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</si>
  <si>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</si>
  <si>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</si>
  <si>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</si>
  <si>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</si>
  <si>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</si>
  <si>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</si>
  <si>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</si>
  <si>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</si>
  <si>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</si>
  <si>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</si>
  <si>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</si>
  <si>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</si>
  <si>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</si>
  <si>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</si>
  <si>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</si>
  <si>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</si>
  <si>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</si>
  <si>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</si>
  <si>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</si>
  <si>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</si>
  <si>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</si>
  <si>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</si>
  <si>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</si>
  <si>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</si>
  <si>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</si>
  <si>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</si>
  <si>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</si>
  <si>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</si>
  <si>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</si>
  <si>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</si>
  <si>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</si>
  <si>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</si>
  <si>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</si>
  <si>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</si>
  <si>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</si>
  <si>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</si>
  <si>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</si>
  <si>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</si>
  <si>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</si>
  <si>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</si>
  <si>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</si>
  <si>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 xml:space="preserve">Please explain the methodology or benchmarks used to decide that this new funding is required and why.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</si>
  <si>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</si>
  <si>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</si>
  <si>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</si>
  <si>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</si>
  <si>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</si>
  <si>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</si>
  <si>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</si>
  <si>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</si>
  <si>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</si>
  <si>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</si>
  <si>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</si>
  <si>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</si>
  <si>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</si>
  <si>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Revenue</t>
  </si>
  <si>
    <t>Total Revenue Request</t>
  </si>
  <si>
    <r>
      <rPr>
        <sz val="10"/>
        <color rgb="FFC00000"/>
        <rFont val="Calibri"/>
        <family val="2"/>
      </rPr>
      <t>①</t>
    </r>
    <r>
      <rPr>
        <sz val="10"/>
        <rFont val="Calibri"/>
        <family val="2"/>
      </rPr>
      <t xml:space="preserve">
Dept ID Number</t>
    </r>
  </si>
  <si>
    <r>
      <rPr>
        <sz val="10"/>
        <color rgb="FFC00000"/>
        <rFont val="Calibri"/>
        <family val="2"/>
      </rPr>
      <t>②</t>
    </r>
    <r>
      <rPr>
        <sz val="10"/>
        <rFont val="Arial"/>
        <family val="2"/>
      </rPr>
      <t xml:space="preserve">
Revenue Description</t>
    </r>
  </si>
  <si>
    <r>
      <rPr>
        <sz val="10"/>
        <color rgb="FFC00000"/>
        <rFont val="Calibri"/>
        <family val="2"/>
      </rPr>
      <t>③</t>
    </r>
    <r>
      <rPr>
        <sz val="10"/>
        <rFont val="Arial"/>
        <family val="2"/>
      </rPr>
      <t xml:space="preserve">
Account Code</t>
    </r>
  </si>
  <si>
    <r>
      <rPr>
        <sz val="10"/>
        <color rgb="FFC00000"/>
        <rFont val="Calibri"/>
        <family val="2"/>
      </rPr>
      <t>④</t>
    </r>
    <r>
      <rPr>
        <sz val="10"/>
        <rFont val="Arial"/>
        <family val="2"/>
      </rPr>
      <t xml:space="preserve">
$</t>
    </r>
  </si>
  <si>
    <t>Agency Service Request</t>
  </si>
  <si>
    <t xml:space="preserve">  Total Expense Request</t>
  </si>
  <si>
    <t>Net Contribution to Reserve</t>
  </si>
  <si>
    <t>Revenue Request</t>
  </si>
  <si>
    <t>This information is carried forward from Summary Sheet</t>
  </si>
  <si>
    <t>Note: At this point all of the words Required should have disappeared if the entire section is complete</t>
  </si>
  <si>
    <t>Concise description/ justification for this initiative Request</t>
  </si>
  <si>
    <t>Methodology or Benchmarks used to decide new funding is needed and why</t>
  </si>
  <si>
    <t xml:space="preserve">This section must be completed to provide the unit's division head with the methodology or benchmarks that were used to determine that new funding is needed for this initiative request and why the new funding is needed. </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</si>
  <si>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</si>
  <si>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</si>
  <si>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</si>
  <si>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phrases with the word Required should have disappeared if the entire section is complete.</t>
  </si>
  <si>
    <t>FORM NOT COMPLETE</t>
  </si>
  <si>
    <t>FORM COMPLETE</t>
  </si>
  <si>
    <t>Full-Time Personal Services Section</t>
  </si>
  <si>
    <t>Part -Time Personal Services Section</t>
  </si>
  <si>
    <t>The section that follows details the information to be provided by each organizational unit in completing the Auxiliary initiative request form.</t>
  </si>
  <si>
    <t xml:space="preserve">Summary of Initiative Request </t>
  </si>
  <si>
    <t xml:space="preserve">Detail Information </t>
  </si>
  <si>
    <t>Note: Row 55 contains Excel calculation that summarizes the total Revenue request.  This total is carried to the (1)Summary Sheet.</t>
  </si>
  <si>
    <t>Sheet 1 of 4 – (1) Summary:</t>
  </si>
  <si>
    <t>Sheet 2 of 4 – (2) Revenue:</t>
  </si>
  <si>
    <t>Sheet 3 of 4 – (3) Personal Services:</t>
  </si>
  <si>
    <t>Sheet 4 of 4 – (4) Nonpersonal Services</t>
  </si>
  <si>
    <r>
      <rPr>
        <sz val="14"/>
        <color rgb="FFFF0000"/>
        <rFont val="Arial"/>
        <family val="2"/>
      </rPr>
      <t xml:space="preserve">⑤
</t>
    </r>
    <r>
      <rPr>
        <sz val="10"/>
        <rFont val="Arial"/>
        <family val="2"/>
      </rPr>
      <t>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</si>
  <si>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</si>
  <si>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</si>
  <si>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⑤</t>
    </r>
    <r>
      <rPr>
        <sz val="10"/>
        <rFont val="Arial"/>
        <family val="2"/>
      </rPr>
      <t xml:space="preserve">
Total
Salary
for All 
FTEs </t>
    </r>
  </si>
  <si>
    <t>Provide Requested Information</t>
  </si>
  <si>
    <t>Detail Information</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</si>
  <si>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</si>
  <si>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Row36 contains Excel calculation that summarizes the total On-Going Nonpersonal Services expenditures.  This total is carried to the (1)Summary Sheet.</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</si>
  <si>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</si>
  <si>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</si>
  <si>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</si>
  <si>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7. Total Request:  Excel calculation that summarizes the total FTE and dollars related to this initiative.</t>
  </si>
  <si>
    <t>Enter 1) Dept ID number, 2) Revenue Description, 3) Revenue Account Code, and 4) Requested amount.</t>
  </si>
  <si>
    <t>1. Revenue $:  Excel calculation carries forward the Total Revenue Request from Sheet 2 of 4.</t>
  </si>
  <si>
    <t>Potential Department /Divisional funds to Reallocate for this initiative Request</t>
  </si>
  <si>
    <t>This section must be completed to indicate whether funds are available and what funds are available to reallocate to fund part or all of this request.</t>
  </si>
  <si>
    <t>Please explain any potential department or divisional  funds that could be reallocated to partially or fully fund this initiative</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</si>
  <si>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specified characteristic and/or goal. </t>
    </r>
  </si>
  <si>
    <t>Note: Row 47 contains Excel calculation that summarizes the total One-Time Nonpersonal Services expenditures.  This total is carried to the (1)Summary Sheet.</t>
  </si>
  <si>
    <t>One-Time Nonpersonal Services Section -- Nonrecurring One-Time Funding</t>
  </si>
  <si>
    <t>On-Going Nonpersonal Services Section  -- Recurring Permanent Funding</t>
  </si>
  <si>
    <t xml:space="preserve"> Following row allows minimum of 11 characters and  maximum of 1,600 characters</t>
  </si>
  <si>
    <t>Following row allows maximum of  1,000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</si>
  <si>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</si>
  <si>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</si>
  <si>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</si>
  <si>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</si>
  <si>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</si>
  <si>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</si>
  <si>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</si>
  <si>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Describe how this initiative helps the unit meet this JMU-STAR objective.</t>
  </si>
  <si>
    <t>Identify the JMU Strategic Accountability and Reporting (STAR) Tool information to which this initiative relates. Please list the JMU-STAR objective short title and describe how this initiative helps the unit meet this objective.</t>
  </si>
  <si>
    <t>4. The summary must also include the short description of the new JMU Strategic Accountability and Reporting (STAR) Tool objective related to this initiative.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</si>
  <si>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</si>
  <si>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</si>
  <si>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</si>
  <si>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VRS non VALORS</t>
  </si>
  <si>
    <t>ORP non VALORS</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</si>
  <si>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</si>
  <si>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</si>
  <si>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</si>
  <si>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</si>
  <si>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</si>
  <si>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</si>
  <si>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</si>
  <si>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</si>
  <si>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</si>
  <si>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</si>
  <si>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</si>
  <si>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t>Support for each new position requested at Department level for  $5,000 per position</t>
  </si>
  <si>
    <t>Return an electronic copy of each initiative to the Office of Budget Management.</t>
  </si>
  <si>
    <r>
      <rPr>
        <b/>
        <sz val="11"/>
        <color rgb="FFC00000"/>
        <rFont val="Arial"/>
        <family val="2"/>
      </rPr>
      <t xml:space="preserve">Notes: </t>
    </r>
    <r>
      <rPr>
        <sz val="11"/>
        <rFont val="Arial"/>
        <family val="2"/>
      </rPr>
      <t xml:space="preserve">
</t>
    </r>
    <r>
      <rPr>
        <sz val="11"/>
        <color rgb="FFC00000"/>
        <rFont val="Arial"/>
        <family val="2"/>
      </rPr>
      <t>►</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</si>
  <si>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 xml:space="preserve">2. </t>
    </r>
    <r>
      <rPr>
        <u/>
        <sz val="11"/>
        <rFont val="Arial"/>
        <family val="2"/>
      </rPr>
      <t xml:space="preserve">Initiative Title: </t>
    </r>
    <r>
      <rPr>
        <sz val="11"/>
        <rFont val="Arial"/>
        <family val="2"/>
      </rPr>
      <t>Enter into Column C the title of this initiative.</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</si>
  <si>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</si>
  <si>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</si>
  <si>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</si>
  <si>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</si>
  <si>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</si>
  <si>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</si>
  <si>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② </t>
    </r>
    <r>
      <rPr>
        <u/>
        <sz val="11"/>
        <rFont val="Arial"/>
        <family val="2"/>
      </rPr>
      <t>Revenue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</si>
  <si>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Revenue description. </t>
    </r>
  </si>
  <si>
    <r>
      <rPr>
        <sz val="11"/>
        <color rgb="FFC00000"/>
        <rFont val="Arial"/>
        <family val="2"/>
      </rPr>
      <t>④</t>
    </r>
    <r>
      <rPr>
        <u/>
        <sz val="11"/>
        <color rgb="FFC00000"/>
        <rFont val="Arial"/>
        <family val="2"/>
      </rPr>
      <t xml:space="preserve"> </t>
    </r>
    <r>
      <rPr>
        <u/>
        <sz val="11"/>
        <rFont val="Arial"/>
        <family val="2"/>
      </rPr>
      <t xml:space="preserve">$ </t>
    </r>
    <r>
      <rPr>
        <sz val="11"/>
        <rFont val="Arial"/>
        <family val="2"/>
      </rPr>
      <t>:  Enter the dollar amount for a Revenue related to this initiative. (Enter revenue as a positive number)</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</si>
  <si>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</si>
  <si>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</si>
  <si>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</si>
  <si>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</si>
  <si>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</si>
  <si>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</si>
  <si>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</si>
  <si>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</si>
  <si>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</si>
  <si>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</si>
  <si>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</si>
  <si>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</si>
  <si>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</si>
  <si>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</si>
  <si>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</si>
  <si>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5. This form consists of four sheets.  These sheets provide the division head with a written Summary and requests for Revenue, Personal Services,  and Nonpersonal Services expenditure funding.  The sheets are titled (1) Summary, (2) Revenue, (3)Personal Services, and (4) Nonpersonal Services.</t>
  </si>
  <si>
    <t xml:space="preserve">1. This form should be used by Auxiliary Enterprise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</si>
  <si>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t>2. Each completed initiative request should be a stand-alone decision package. Do not combine several initiatives/ideas on a single set of initiative request forms.</t>
  </si>
  <si>
    <r>
      <t xml:space="preserve">6. The “Auxiliary Enterprise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</si>
  <si>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4. Nonpersonal Services —Ongoing $: Excel calculation carries forward the Nonpersonal Services — Ongoing Total from sheet 4 of 4.</t>
  </si>
  <si>
    <t>5.  Nonpersonal Services —One Time $:  Excel calculation carries forward the Nonpersonal Services —One Time total from sheet 4 of 4.</t>
  </si>
  <si>
    <t xml:space="preserve">6. Agency Service Charge $: Excel calculation that multiplies the subtotal of Full-time and Part-time Personal services and Ongoing and One-time Nonpersonal Services by the annual rate.  </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</si>
  <si>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</si>
  <si>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</si>
  <si>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</si>
  <si>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Notes:
►</t>
    </r>
    <r>
      <rPr>
        <sz val="11"/>
        <rFont val="Arial"/>
        <family val="2"/>
      </rPr>
      <t>Column B of this section lets the user know that data is</t>
    </r>
    <r>
      <rPr>
        <sz val="11"/>
        <color rgb="FFC00000"/>
        <rFont val="Arial"/>
        <family val="2"/>
      </rPr>
      <t xml:space="preserve"> 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</si>
  <si>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t>Note: At this point all of the phrases with the word Required should have disappeared if the entire section is complete.  If the Entire worksheet is complete the cell at the bottom of the form should now look like the following row.</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</si>
  <si>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The website follows:</t>
    </r>
  </si>
  <si>
    <r>
      <rPr>
        <b/>
        <u/>
        <sz val="11"/>
        <color rgb="FFC00000"/>
        <rFont val="Arial"/>
        <family val="2"/>
      </rPr>
      <t>Benefit Calculations:</t>
    </r>
    <r>
      <rPr>
        <b/>
        <u/>
        <sz val="11"/>
        <rFont val="Arial"/>
        <family val="2"/>
      </rPr>
      <t xml:space="preserve"> </t>
    </r>
    <r>
      <rPr>
        <b/>
        <sz val="11"/>
        <rFont val="Arial"/>
        <family val="2"/>
      </rPr>
      <t xml:space="preserve">These benefit rates are estimates and are subject to Legislative change. </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</si>
  <si>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</si>
  <si>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</si>
  <si>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t xml:space="preserve">2. Full-Time Personal Services FTE/ $: Excel calculation carries forward the Full-time Personal Services Salary and Benefits Total from sheet 3 of 4.  </t>
  </si>
  <si>
    <t>3. Part-Time Personal Services Total FTE/ $: Excel calculation carries forward the Part-Time Personal Services Salary/Wages and Benefits Total from sheet 3 of 4.</t>
  </si>
  <si>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</si>
  <si>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</si>
  <si>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Click on Drop Down List to find arrow for selection.</t>
    </r>
  </si>
  <si>
    <t>Auxiliary Enterprise Initiative Request Form FY25</t>
  </si>
  <si>
    <t>Benefits for 2024-25</t>
  </si>
  <si>
    <r>
      <rPr>
        <sz val="14"/>
        <color rgb="FFFF0000"/>
        <rFont val="Arial"/>
        <family val="2"/>
      </rPr>
      <t>②</t>
    </r>
    <r>
      <rPr>
        <sz val="10"/>
        <rFont val="Arial"/>
        <family val="2"/>
      </rPr>
      <t xml:space="preserve">
Hourly Part-Time                                                 Note: Minimum wage is $13.50 effective 01/01/2025. Maximum annual hours for General Wages cannot exceed 1,500</t>
    </r>
  </si>
  <si>
    <r>
      <rPr>
        <sz val="14"/>
        <color rgb="FFFF0000"/>
        <rFont val="Arial"/>
        <family val="2"/>
      </rPr>
      <t>②</t>
    </r>
    <r>
      <rPr>
        <sz val="10"/>
        <rFont val="Arial"/>
        <family val="2"/>
      </rPr>
      <t xml:space="preserve">
Non-Hourly Part-Time 
Note:  Current GA salaries are as follows:
             Graduate Assistantships: $9,530;
             Teaching Assistantships: $11,183; 
              and Doctorals: $18,715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</si>
</sst>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3" formatCode="_(* #,##0.00_);_(* \(#,##0.00\);_(* &quot;-&quot;??_);_(@_)"/>
    <numFmt numFmtId="164" formatCode="_(* #,##0_);_(* \(#,##0\);_(* &quot;-&quot;??_);_(@_)"/>
    <numFmt numFmtId="165" formatCode="0.0000"/>
    <numFmt numFmtId="166" formatCode="&quot;$&quot;#,##0"/>
  </numFmts>
  <fonts count="43"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b/>
      <sz val="14"/>
      <name val="Rockwell"/>
      <family val="1"/>
    </font>
    <font>
      <b/>
      <sz val="12"/>
      <color rgb="FFFF0000"/>
      <name val="Calibri"/>
      <family val="2"/>
    </font>
    <font>
      <sz val="10"/>
      <color rgb="FFC00000"/>
      <name val="Calibri"/>
      <family val="2"/>
    </font>
    <font>
      <b/>
      <sz val="10"/>
      <color rgb="FFFF0000"/>
      <name val="Arial"/>
      <family val="2"/>
    </font>
    <font>
      <sz val="9"/>
      <name val="Arial"/>
      <family val="2"/>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u/>
      <sz val="11"/>
      <color rgb="FFC00000"/>
      <name val="Arial"/>
      <family val="2"/>
    </font>
    <font>
      <sz val="11"/>
      <color rgb="FF7030A0"/>
      <name val="Arial"/>
      <family val="2"/>
    </font>
    <font>
      <b/>
      <u/>
      <sz val="11"/>
      <color rgb="FFC00000"/>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gray0625">
        <bgColor rgb="FFFFFF00"/>
      </patternFill>
    </fill>
    <fill>
      <patternFill patternType="solid">
        <fgColor theme="7" tint="0.79998168889431442"/>
        <bgColor indexed="64"/>
      </patternFill>
    </fill>
    <fill>
      <patternFill patternType="solid">
        <fgColor theme="0" tint="-0.499984740745262"/>
        <bgColor indexed="64"/>
      </patternFill>
    </fill>
    <fill>
      <patternFill patternType="solid">
        <fgColor rgb="FF99FF33"/>
        <bgColor indexed="64"/>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medium">
        <color indexed="64"/>
      </left>
      <right style="medium">
        <color indexed="64"/>
      </right>
      <top style="thin">
        <color theme="0" tint="-0.24994659260841701"/>
      </top>
      <bottom/>
      <diagonal/>
    </border>
    <border>
      <left style="medium">
        <color indexed="64"/>
      </left>
      <right style="medium">
        <color indexed="64"/>
      </right>
      <top style="thin">
        <color theme="0" tint="-0.24994659260841701"/>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style="thick">
        <color rgb="FF6600CC"/>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thick">
        <color rgb="FF0000FF"/>
      </left>
      <right style="thin">
        <color indexed="64"/>
      </right>
      <top style="thin">
        <color indexed="64"/>
      </top>
      <bottom style="thin">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medium">
        <color indexed="64"/>
      </left>
      <right style="thick">
        <color rgb="FF0000FF"/>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right style="thick">
        <color rgb="FF0000FF"/>
      </right>
      <top/>
      <bottom/>
      <diagonal/>
    </border>
    <border>
      <left/>
      <right style="thick">
        <color rgb="FF0000FF"/>
      </right>
      <top style="thick">
        <color rgb="FF6600CC"/>
      </top>
      <bottom/>
      <diagonal/>
    </border>
    <border>
      <left style="medium">
        <color indexed="64"/>
      </left>
      <right style="thick">
        <color rgb="FF0000FF"/>
      </right>
      <top style="medium">
        <color indexed="64"/>
      </top>
      <bottom/>
      <diagonal/>
    </border>
    <border>
      <left style="medium">
        <color indexed="64"/>
      </left>
      <right style="thick">
        <color rgb="FF0000FF"/>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style="thick">
        <color rgb="FF0000FF"/>
      </left>
      <right/>
      <top/>
      <bottom style="medium">
        <color indexed="64"/>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style="medium">
        <color indexed="64"/>
      </right>
      <top style="medium">
        <color indexed="64"/>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right/>
      <top style="thin">
        <color rgb="FF0000FF"/>
      </top>
      <bottom/>
      <diagonal/>
    </border>
    <border>
      <left style="thick">
        <color rgb="FF0000FF"/>
      </left>
      <right/>
      <top style="thick">
        <color rgb="FF6600CC"/>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style="thin">
        <color rgb="FF0000FF"/>
      </top>
      <bottom/>
      <diagonal/>
    </border>
    <border>
      <left/>
      <right style="thick">
        <color rgb="FF0000FF"/>
      </right>
      <top/>
      <bottom style="medium">
        <color indexed="64"/>
      </bottom>
      <diagonal/>
    </border>
    <border>
      <left/>
      <right style="thick">
        <color rgb="FF0000FF"/>
      </right>
      <top style="thick">
        <color rgb="FF290AAE"/>
      </top>
      <bottom style="medium">
        <color indexed="64"/>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ck">
        <color rgb="FF0000FF"/>
      </left>
      <right style="medium">
        <color indexed="64"/>
      </right>
      <top style="thin">
        <color theme="0" tint="-0.24994659260841701"/>
      </top>
      <bottom/>
      <diagonal/>
    </border>
    <border>
      <left/>
      <right/>
      <top style="thin">
        <color theme="0" tint="-0.24994659260841701"/>
      </top>
      <bottom/>
      <diagonal/>
    </border>
    <border>
      <left style="medium">
        <color indexed="64"/>
      </left>
      <right style="thick">
        <color rgb="FF0000FF"/>
      </right>
      <top style="thin">
        <color theme="0" tint="-0.24994659260841701"/>
      </top>
      <bottom/>
      <diagonal/>
    </border>
    <border>
      <left style="thick">
        <color rgb="FF0000FF"/>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rgb="FF0000F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0000FF"/>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ck">
        <color rgb="FF0000FF"/>
      </right>
      <top style="medium">
        <color indexed="64"/>
      </top>
      <bottom style="medium">
        <color indexed="64"/>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style="medium">
        <color indexed="64"/>
      </bottom>
      <diagonal/>
    </border>
    <border>
      <left/>
      <right style="thick">
        <color rgb="FF0000FF"/>
      </right>
      <top style="medium">
        <color indexed="64"/>
      </top>
      <bottom style="thick">
        <color rgb="FF6600CC"/>
      </bottom>
      <diagonal/>
    </border>
    <border>
      <left style="medium">
        <color indexed="64"/>
      </left>
      <right style="medium">
        <color indexed="64"/>
      </right>
      <top/>
      <bottom style="thin">
        <color theme="0" tint="-0.24994659260841701"/>
      </bottom>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29" fillId="0" borderId="0" applyFont="0" applyFill="0" applyBorder="0" applyAlignment="0" applyProtection="0"/>
  </cellStyleXfs>
  <cellXfs count="596">
    <xf numFmtId="0" fontId="0" fillId="0" borderId="0" xfId="0"/>
    <xf numFmtId="0" fontId="3" fillId="0" borderId="0" xfId="0" applyFont="1"/>
    <xf numFmtId="0" fontId="0" fillId="0" borderId="0" xfId="0" applyProtection="1"/>
    <xf numFmtId="0" fontId="0" fillId="0" borderId="3" xfId="0" applyBorder="1" applyProtection="1"/>
    <xf numFmtId="2" fontId="0" fillId="5" borderId="13" xfId="0" applyNumberFormat="1" applyFill="1" applyBorder="1" applyProtection="1"/>
    <xf numFmtId="37" fontId="0" fillId="5" borderId="13" xfId="1" applyNumberFormat="1" applyFont="1" applyFill="1" applyBorder="1" applyProtection="1"/>
    <xf numFmtId="2" fontId="0" fillId="5" borderId="14" xfId="0" applyNumberFormat="1" applyFill="1" applyBorder="1" applyProtection="1"/>
    <xf numFmtId="0" fontId="0" fillId="0" borderId="15" xfId="0" applyBorder="1" applyAlignment="1" applyProtection="1">
      <alignment horizontal="center"/>
    </xf>
    <xf numFmtId="0" fontId="1" fillId="0" borderId="15" xfId="0" applyFont="1" applyBorder="1" applyAlignment="1" applyProtection="1">
      <alignment horizontal="center"/>
    </xf>
    <xf numFmtId="0" fontId="0" fillId="0" borderId="0" xfId="0" applyBorder="1" applyProtection="1"/>
    <xf numFmtId="0" fontId="0" fillId="0" borderId="14" xfId="0" applyBorder="1" applyProtection="1"/>
    <xf numFmtId="2" fontId="3" fillId="13" borderId="32" xfId="0" applyNumberFormat="1" applyFont="1" applyFill="1" applyBorder="1" applyProtection="1"/>
    <xf numFmtId="0" fontId="1" fillId="13" borderId="46" xfId="0" applyFont="1" applyFill="1" applyBorder="1" applyProtection="1">
      <protection locked="0"/>
    </xf>
    <xf numFmtId="0" fontId="3" fillId="13" borderId="34" xfId="0" applyFont="1" applyFill="1" applyBorder="1" applyProtection="1">
      <protection locked="0"/>
    </xf>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applyProtection="1"/>
    <xf numFmtId="0" fontId="8" fillId="0" borderId="5" xfId="0" applyFont="1" applyBorder="1" applyProtection="1"/>
    <xf numFmtId="0" fontId="8" fillId="0" borderId="6" xfId="0" applyFont="1" applyBorder="1" applyAlignment="1" applyProtection="1">
      <alignment horizontal="center"/>
    </xf>
    <xf numFmtId="0" fontId="8" fillId="0" borderId="6" xfId="0" applyFont="1" applyBorder="1" applyProtection="1"/>
    <xf numFmtId="164" fontId="8" fillId="0" borderId="7" xfId="1" applyNumberFormat="1" applyFont="1" applyBorder="1" applyProtection="1"/>
    <xf numFmtId="0" fontId="25" fillId="0" borderId="12" xfId="0" applyFont="1" applyBorder="1" applyAlignment="1" applyProtection="1">
      <alignment horizontal="center"/>
    </xf>
    <xf numFmtId="164" fontId="25" fillId="0" borderId="12" xfId="1" applyNumberFormat="1" applyFont="1" applyBorder="1" applyAlignment="1" applyProtection="1">
      <alignment horizontal="center"/>
    </xf>
    <xf numFmtId="0" fontId="8" fillId="0" borderId="14" xfId="0" applyFont="1" applyBorder="1" applyAlignment="1" applyProtection="1">
      <alignment horizontal="center"/>
    </xf>
    <xf numFmtId="164" fontId="8" fillId="0" borderId="14" xfId="1" applyNumberFormat="1" applyFont="1" applyBorder="1" applyAlignment="1" applyProtection="1">
      <alignment horizontal="center"/>
    </xf>
    <xf numFmtId="0" fontId="2" fillId="13" borderId="8" xfId="0" applyFont="1" applyFill="1" applyBorder="1" applyProtection="1"/>
    <xf numFmtId="0" fontId="2" fillId="13" borderId="9" xfId="0" applyFont="1" applyFill="1" applyBorder="1" applyProtection="1"/>
    <xf numFmtId="0" fontId="8" fillId="13" borderId="9" xfId="0" applyFont="1" applyFill="1" applyBorder="1" applyProtection="1"/>
    <xf numFmtId="0" fontId="3" fillId="0" borderId="52" xfId="0" applyFont="1" applyBorder="1" applyProtection="1"/>
    <xf numFmtId="0" fontId="0" fillId="0" borderId="13" xfId="0" applyBorder="1" applyAlignment="1" applyProtection="1">
      <alignment horizontal="left"/>
      <protection locked="0"/>
    </xf>
    <xf numFmtId="0" fontId="0" fillId="8" borderId="0" xfId="0" applyFill="1" applyBorder="1" applyAlignment="1" applyProtection="1">
      <alignment horizontal="left"/>
      <protection locked="0"/>
    </xf>
    <xf numFmtId="4" fontId="0" fillId="0" borderId="12" xfId="0" applyNumberFormat="1" applyBorder="1" applyAlignment="1" applyProtection="1">
      <protection locked="0"/>
    </xf>
    <xf numFmtId="164" fontId="0" fillId="0" borderId="11" xfId="0" applyNumberFormat="1" applyBorder="1" applyAlignment="1" applyProtection="1">
      <alignment horizontal="left"/>
      <protection locked="0"/>
    </xf>
    <xf numFmtId="4" fontId="0" fillId="0" borderId="13" xfId="0" applyNumberFormat="1" applyBorder="1" applyAlignment="1" applyProtection="1">
      <protection locked="0"/>
    </xf>
    <xf numFmtId="164" fontId="0" fillId="0" borderId="3" xfId="0" applyNumberFormat="1" applyBorder="1" applyAlignment="1" applyProtection="1">
      <alignment horizontal="left"/>
      <protection locked="0"/>
    </xf>
    <xf numFmtId="0" fontId="0" fillId="0" borderId="0" xfId="0" applyFill="1" applyBorder="1" applyAlignment="1" applyProtection="1">
      <alignment horizontal="left"/>
      <protection locked="0"/>
    </xf>
    <xf numFmtId="0" fontId="3" fillId="0" borderId="6" xfId="0" applyFont="1" applyBorder="1" applyAlignment="1" applyProtection="1">
      <alignment horizontal="center"/>
    </xf>
    <xf numFmtId="0" fontId="3" fillId="0" borderId="0" xfId="0" applyFont="1" applyBorder="1" applyAlignment="1" applyProtection="1">
      <alignment horizontal="left"/>
    </xf>
    <xf numFmtId="0" fontId="3" fillId="0" borderId="6" xfId="0" applyFont="1" applyBorder="1" applyProtection="1"/>
    <xf numFmtId="0" fontId="1" fillId="0" borderId="1" xfId="0" applyFont="1" applyBorder="1" applyAlignment="1" applyProtection="1">
      <alignment horizontal="center"/>
    </xf>
    <xf numFmtId="0" fontId="0" fillId="0" borderId="1" xfId="0" applyBorder="1" applyProtection="1"/>
    <xf numFmtId="0" fontId="0" fillId="0" borderId="27" xfId="0" applyBorder="1" applyAlignment="1" applyProtection="1">
      <alignment horizontal="center"/>
    </xf>
    <xf numFmtId="0" fontId="0" fillId="0" borderId="27" xfId="0" applyFill="1" applyBorder="1" applyAlignment="1" applyProtection="1">
      <alignment horizontal="center"/>
    </xf>
    <xf numFmtId="0" fontId="0" fillId="0" borderId="28" xfId="0" applyFill="1" applyBorder="1" applyAlignment="1" applyProtection="1">
      <alignment horizontal="center"/>
    </xf>
    <xf numFmtId="0" fontId="3" fillId="11" borderId="10" xfId="0" applyFont="1" applyFill="1" applyBorder="1" applyAlignment="1" applyProtection="1">
      <alignment horizontal="center" vertical="top" wrapText="1"/>
    </xf>
    <xf numFmtId="0" fontId="3" fillId="11" borderId="15" xfId="0" applyFont="1" applyFill="1" applyBorder="1" applyAlignment="1" applyProtection="1">
      <alignment horizontal="center" vertical="top" wrapText="1"/>
    </xf>
    <xf numFmtId="2" fontId="18" fillId="11" borderId="15" xfId="0" applyNumberFormat="1" applyFont="1" applyFill="1" applyBorder="1" applyAlignment="1" applyProtection="1">
      <alignment horizontal="center" vertical="top" wrapText="1"/>
    </xf>
    <xf numFmtId="37" fontId="18" fillId="11" borderId="8" xfId="0" applyNumberFormat="1" applyFont="1" applyFill="1" applyBorder="1" applyAlignment="1" applyProtection="1">
      <alignment horizontal="center" vertical="top" wrapText="1"/>
    </xf>
    <xf numFmtId="0" fontId="3" fillId="4" borderId="27" xfId="0" applyFont="1" applyFill="1" applyBorder="1" applyAlignment="1" applyProtection="1">
      <alignment horizontal="center" vertical="top" wrapText="1"/>
    </xf>
    <xf numFmtId="0" fontId="3" fillId="12" borderId="26" xfId="0" applyFont="1" applyFill="1" applyBorder="1" applyAlignment="1" applyProtection="1">
      <alignment horizontal="center" vertical="top" wrapText="1"/>
    </xf>
    <xf numFmtId="0" fontId="0" fillId="4" borderId="15" xfId="0" applyFill="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4" fillId="0" borderId="21" xfId="0" applyFont="1" applyFill="1" applyBorder="1" applyAlignment="1" applyProtection="1">
      <alignment horizontal="center"/>
    </xf>
    <xf numFmtId="0" fontId="1" fillId="0" borderId="21" xfId="0" applyFont="1" applyBorder="1" applyAlignment="1" applyProtection="1">
      <alignment horizontal="center"/>
    </xf>
    <xf numFmtId="0" fontId="0" fillId="0" borderId="21" xfId="0" applyBorder="1" applyProtection="1"/>
    <xf numFmtId="0" fontId="1" fillId="10" borderId="32" xfId="0" applyFont="1" applyFill="1" applyBorder="1" applyProtection="1"/>
    <xf numFmtId="0" fontId="0" fillId="10" borderId="32" xfId="0" applyFill="1" applyBorder="1" applyAlignment="1" applyProtection="1">
      <alignment horizontal="left"/>
    </xf>
    <xf numFmtId="4" fontId="0" fillId="10" borderId="32" xfId="0" applyNumberFormat="1" applyFill="1" applyBorder="1" applyAlignment="1" applyProtection="1"/>
    <xf numFmtId="0" fontId="0" fillId="0" borderId="21" xfId="0" applyFill="1" applyBorder="1" applyAlignment="1" applyProtection="1">
      <alignment horizontal="left"/>
    </xf>
    <xf numFmtId="0" fontId="3" fillId="3" borderId="27" xfId="0" applyFont="1" applyFill="1" applyBorder="1" applyAlignment="1" applyProtection="1">
      <alignment horizontal="center" vertical="top" wrapText="1"/>
    </xf>
    <xf numFmtId="0" fontId="3" fillId="3" borderId="28" xfId="0" applyFont="1" applyFill="1" applyBorder="1" applyAlignment="1" applyProtection="1">
      <alignment horizontal="center" vertical="top" wrapText="1"/>
    </xf>
    <xf numFmtId="0" fontId="1" fillId="10" borderId="36" xfId="0" applyFont="1" applyFill="1" applyBorder="1" applyProtection="1"/>
    <xf numFmtId="0" fontId="0" fillId="10" borderId="36" xfId="0" applyFill="1" applyBorder="1" applyProtection="1"/>
    <xf numFmtId="39" fontId="0" fillId="10" borderId="37" xfId="1" applyNumberFormat="1" applyFont="1" applyFill="1" applyBorder="1" applyAlignment="1" applyProtection="1">
      <alignment horizontal="center"/>
    </xf>
    <xf numFmtId="164" fontId="0" fillId="10" borderId="45" xfId="1" applyNumberFormat="1" applyFont="1" applyFill="1" applyBorder="1" applyAlignment="1" applyProtection="1">
      <alignment horizontal="center"/>
    </xf>
    <xf numFmtId="164" fontId="0" fillId="4" borderId="38" xfId="1" applyNumberFormat="1" applyFont="1" applyFill="1" applyBorder="1" applyProtection="1"/>
    <xf numFmtId="0" fontId="3" fillId="4" borderId="31" xfId="0" applyFont="1" applyFill="1" applyBorder="1" applyAlignment="1" applyProtection="1">
      <alignment horizontal="center" vertical="top" wrapText="1"/>
    </xf>
    <xf numFmtId="164" fontId="0" fillId="0" borderId="21" xfId="1" applyNumberFormat="1" applyFont="1" applyBorder="1" applyAlignment="1" applyProtection="1">
      <alignment horizontal="center"/>
    </xf>
    <xf numFmtId="0" fontId="3" fillId="11" borderId="8" xfId="0" applyFont="1" applyFill="1" applyBorder="1" applyAlignment="1" applyProtection="1">
      <alignment horizontal="center" vertical="top" wrapText="1"/>
    </xf>
    <xf numFmtId="0" fontId="3" fillId="4" borderId="26" xfId="0" applyFont="1" applyFill="1" applyBorder="1" applyAlignment="1" applyProtection="1">
      <alignment horizontal="center" vertical="top" wrapText="1"/>
    </xf>
    <xf numFmtId="164" fontId="0" fillId="4" borderId="32" xfId="1" applyNumberFormat="1" applyFont="1" applyFill="1" applyBorder="1" applyProtection="1"/>
    <xf numFmtId="0" fontId="3" fillId="10" borderId="32" xfId="0" applyFont="1" applyFill="1" applyBorder="1" applyProtection="1"/>
    <xf numFmtId="0" fontId="0" fillId="10" borderId="32" xfId="0" applyFill="1" applyBorder="1" applyProtection="1"/>
    <xf numFmtId="0" fontId="0" fillId="10" borderId="35" xfId="0" applyFill="1" applyBorder="1" applyProtection="1"/>
    <xf numFmtId="0" fontId="0" fillId="10" borderId="46" xfId="0" applyFill="1" applyBorder="1" applyProtection="1"/>
    <xf numFmtId="0" fontId="0" fillId="13" borderId="39" xfId="0" applyFill="1" applyBorder="1" applyProtection="1"/>
    <xf numFmtId="0" fontId="0" fillId="13" borderId="40" xfId="0" applyFill="1" applyBorder="1" applyProtection="1"/>
    <xf numFmtId="164" fontId="0" fillId="13" borderId="40" xfId="1" applyNumberFormat="1" applyFont="1" applyFill="1" applyBorder="1" applyProtection="1"/>
    <xf numFmtId="0" fontId="3" fillId="13" borderId="6" xfId="0" applyFont="1" applyFill="1" applyBorder="1" applyProtection="1"/>
    <xf numFmtId="0" fontId="0" fillId="13" borderId="7" xfId="0" applyFill="1" applyBorder="1" applyProtection="1"/>
    <xf numFmtId="0" fontId="3" fillId="13" borderId="8" xfId="0" applyFont="1" applyFill="1" applyBorder="1" applyProtection="1"/>
    <xf numFmtId="0" fontId="0" fillId="13" borderId="10" xfId="0" applyFill="1" applyBorder="1" applyProtection="1"/>
    <xf numFmtId="0" fontId="0" fillId="13" borderId="27" xfId="0" applyFill="1" applyBorder="1" applyAlignment="1" applyProtection="1">
      <alignment horizontal="center"/>
    </xf>
    <xf numFmtId="164" fontId="3" fillId="13" borderId="8" xfId="1" applyNumberFormat="1" applyFont="1" applyFill="1" applyBorder="1" applyProtection="1"/>
    <xf numFmtId="2" fontId="3" fillId="13" borderId="44" xfId="0" applyNumberFormat="1" applyFont="1" applyFill="1" applyBorder="1" applyProtection="1"/>
    <xf numFmtId="0" fontId="3" fillId="13" borderId="43" xfId="0" applyFont="1" applyFill="1" applyBorder="1" applyProtection="1"/>
    <xf numFmtId="164" fontId="3" fillId="13" borderId="41" xfId="1" applyNumberFormat="1" applyFont="1" applyFill="1" applyBorder="1" applyAlignment="1" applyProtection="1">
      <alignment horizontal="center"/>
    </xf>
    <xf numFmtId="164" fontId="3" fillId="13" borderId="44" xfId="1" applyNumberFormat="1" applyFont="1" applyFill="1" applyBorder="1" applyAlignment="1" applyProtection="1">
      <alignment horizontal="center"/>
    </xf>
    <xf numFmtId="0" fontId="8" fillId="0" borderId="13" xfId="0" applyFont="1" applyBorder="1" applyProtection="1"/>
    <xf numFmtId="164" fontId="8" fillId="0" borderId="13" xfId="1" applyNumberFormat="1" applyFont="1" applyBorder="1" applyProtection="1"/>
    <xf numFmtId="164" fontId="3" fillId="13" borderId="35" xfId="1" applyNumberFormat="1" applyFont="1" applyFill="1" applyBorder="1" applyProtection="1"/>
    <xf numFmtId="164" fontId="3" fillId="13" borderId="33" xfId="1" applyNumberFormat="1" applyFont="1" applyFill="1" applyBorder="1" applyProtection="1"/>
    <xf numFmtId="164" fontId="3" fillId="13" borderId="34" xfId="1" applyNumberFormat="1" applyFont="1" applyFill="1" applyBorder="1" applyProtection="1"/>
    <xf numFmtId="164" fontId="3" fillId="13" borderId="32" xfId="1" applyNumberFormat="1" applyFont="1" applyFill="1" applyBorder="1" applyProtection="1"/>
    <xf numFmtId="164" fontId="8" fillId="13" borderId="15" xfId="1" applyNumberFormat="1" applyFont="1" applyFill="1" applyBorder="1" applyProtection="1"/>
    <xf numFmtId="0" fontId="21" fillId="0" borderId="3" xfId="0" applyNumberFormat="1" applyFont="1" applyBorder="1" applyAlignment="1" applyProtection="1">
      <alignment vertical="top"/>
    </xf>
    <xf numFmtId="0" fontId="21" fillId="0" borderId="5" xfId="0" applyNumberFormat="1" applyFont="1" applyBorder="1" applyAlignment="1" applyProtection="1">
      <alignment vertical="top"/>
    </xf>
    <xf numFmtId="0" fontId="3" fillId="0" borderId="57"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21" fillId="0" borderId="15" xfId="0" applyNumberFormat="1" applyFont="1" applyBorder="1" applyAlignment="1" applyProtection="1">
      <alignment vertical="top"/>
    </xf>
    <xf numFmtId="0" fontId="21" fillId="0" borderId="62" xfId="0" applyNumberFormat="1" applyFont="1" applyBorder="1" applyAlignment="1" applyProtection="1">
      <alignment vertical="top"/>
    </xf>
    <xf numFmtId="0" fontId="3" fillId="0" borderId="3" xfId="0" applyFont="1" applyBorder="1" applyAlignment="1" applyProtection="1">
      <alignment vertical="top"/>
    </xf>
    <xf numFmtId="0" fontId="0" fillId="10" borderId="13" xfId="0" applyFill="1" applyBorder="1" applyAlignment="1" applyProtection="1">
      <alignment horizontal="center"/>
    </xf>
    <xf numFmtId="166" fontId="0" fillId="10" borderId="13" xfId="0" applyNumberFormat="1" applyFill="1" applyBorder="1" applyAlignment="1" applyProtection="1"/>
    <xf numFmtId="0" fontId="3" fillId="0" borderId="3" xfId="0" applyFont="1" applyBorder="1" applyProtection="1"/>
    <xf numFmtId="0" fontId="3" fillId="0" borderId="5" xfId="0" applyFont="1" applyBorder="1" applyProtection="1"/>
    <xf numFmtId="2" fontId="0" fillId="5" borderId="15" xfId="0" applyNumberFormat="1" applyFill="1" applyBorder="1" applyProtection="1"/>
    <xf numFmtId="5" fontId="0" fillId="5" borderId="15" xfId="1" applyNumberFormat="1" applyFont="1" applyFill="1" applyBorder="1" applyProtection="1"/>
    <xf numFmtId="2" fontId="0" fillId="5" borderId="12" xfId="0" applyNumberFormat="1" applyFill="1" applyBorder="1" applyProtection="1"/>
    <xf numFmtId="5" fontId="0" fillId="5" borderId="12" xfId="1" applyNumberFormat="1" applyFont="1" applyFill="1" applyBorder="1" applyProtection="1"/>
    <xf numFmtId="37" fontId="3" fillId="5" borderId="13" xfId="1" applyNumberFormat="1" applyFont="1" applyFill="1" applyBorder="1" applyProtection="1"/>
    <xf numFmtId="0" fontId="8" fillId="0" borderId="3" xfId="0" applyFont="1" applyBorder="1" applyAlignment="1" applyProtection="1">
      <alignment horizontal="left" vertical="top"/>
    </xf>
    <xf numFmtId="49" fontId="3" fillId="0" borderId="3" xfId="0" applyNumberFormat="1" applyFont="1" applyBorder="1" applyProtection="1"/>
    <xf numFmtId="0" fontId="0" fillId="0" borderId="11" xfId="0" applyBorder="1" applyProtection="1"/>
    <xf numFmtId="0" fontId="0" fillId="0" borderId="2" xfId="0" applyBorder="1" applyProtection="1"/>
    <xf numFmtId="49" fontId="0" fillId="0" borderId="14" xfId="0" applyNumberFormat="1" applyBorder="1" applyAlignment="1" applyProtection="1">
      <alignment horizontal="right"/>
    </xf>
    <xf numFmtId="164" fontId="0" fillId="5" borderId="14" xfId="1" applyNumberFormat="1" applyFont="1" applyFill="1" applyBorder="1" applyProtection="1"/>
    <xf numFmtId="0" fontId="0" fillId="0" borderId="57" xfId="0" applyBorder="1" applyProtection="1">
      <protection locked="0"/>
    </xf>
    <xf numFmtId="0" fontId="0" fillId="0" borderId="57" xfId="0" applyBorder="1" applyAlignment="1" applyProtection="1">
      <alignment wrapText="1"/>
      <protection locked="0"/>
    </xf>
    <xf numFmtId="49" fontId="0" fillId="0" borderId="57" xfId="0" applyNumberFormat="1" applyBorder="1" applyAlignment="1" applyProtection="1">
      <alignment horizontal="right"/>
      <protection locked="0"/>
    </xf>
    <xf numFmtId="164" fontId="0" fillId="0" borderId="57" xfId="1" applyNumberFormat="1" applyFont="1" applyBorder="1" applyProtection="1">
      <protection locked="0"/>
    </xf>
    <xf numFmtId="0" fontId="0" fillId="0" borderId="58" xfId="0" applyBorder="1" applyProtection="1">
      <protection locked="0"/>
    </xf>
    <xf numFmtId="0" fontId="0" fillId="0" borderId="58" xfId="0" applyBorder="1" applyAlignment="1" applyProtection="1">
      <alignment wrapText="1"/>
      <protection locked="0"/>
    </xf>
    <xf numFmtId="49" fontId="0" fillId="0" borderId="58" xfId="0" applyNumberFormat="1" applyBorder="1" applyAlignment="1" applyProtection="1">
      <alignment horizontal="right"/>
      <protection locked="0"/>
    </xf>
    <xf numFmtId="164" fontId="0" fillId="0" borderId="58" xfId="1" applyNumberFormat="1" applyFont="1" applyBorder="1" applyProtection="1">
      <protection locked="0"/>
    </xf>
    <xf numFmtId="0" fontId="0" fillId="0" borderId="68" xfId="0" applyBorder="1" applyProtection="1">
      <protection locked="0"/>
    </xf>
    <xf numFmtId="0" fontId="0" fillId="0" borderId="68" xfId="0" applyBorder="1" applyAlignment="1" applyProtection="1">
      <alignment wrapText="1"/>
      <protection locked="0"/>
    </xf>
    <xf numFmtId="49" fontId="0" fillId="0" borderId="68" xfId="0" applyNumberFormat="1" applyBorder="1" applyAlignment="1" applyProtection="1">
      <alignment horizontal="right"/>
      <protection locked="0"/>
    </xf>
    <xf numFmtId="164" fontId="0" fillId="0" borderId="69" xfId="1" applyNumberFormat="1" applyFont="1" applyBorder="1" applyProtection="1">
      <protection locked="0"/>
    </xf>
    <xf numFmtId="0" fontId="0" fillId="0" borderId="75" xfId="0" applyBorder="1" applyAlignment="1" applyProtection="1">
      <alignment wrapText="1"/>
    </xf>
    <xf numFmtId="0" fontId="3" fillId="4" borderId="76" xfId="0" applyFont="1" applyFill="1" applyBorder="1" applyAlignment="1" applyProtection="1">
      <alignment horizontal="center" vertical="top" wrapText="1"/>
    </xf>
    <xf numFmtId="0" fontId="19" fillId="11" borderId="77" xfId="0" applyFont="1" applyFill="1" applyBorder="1" applyAlignment="1" applyProtection="1">
      <alignment horizontal="center" vertical="top" wrapText="1"/>
    </xf>
    <xf numFmtId="0" fontId="1" fillId="13" borderId="81" xfId="0" applyFont="1" applyFill="1" applyBorder="1" applyProtection="1">
      <protection locked="0"/>
    </xf>
    <xf numFmtId="0" fontId="1" fillId="13" borderId="83" xfId="0" applyFont="1" applyFill="1" applyBorder="1" applyProtection="1">
      <protection locked="0"/>
    </xf>
    <xf numFmtId="0" fontId="1" fillId="13" borderId="84" xfId="0" applyFont="1" applyFill="1" applyBorder="1" applyProtection="1">
      <protection locked="0"/>
    </xf>
    <xf numFmtId="0" fontId="3" fillId="13" borderId="84" xfId="0" applyFont="1" applyFill="1" applyBorder="1" applyProtection="1">
      <protection locked="0"/>
    </xf>
    <xf numFmtId="2" fontId="3" fillId="13" borderId="84" xfId="0" applyNumberFormat="1" applyFont="1" applyFill="1" applyBorder="1" applyProtection="1">
      <protection locked="0"/>
    </xf>
    <xf numFmtId="37" fontId="3" fillId="13" borderId="84" xfId="1" applyNumberFormat="1" applyFont="1" applyFill="1" applyBorder="1" applyProtection="1">
      <protection locked="0"/>
    </xf>
    <xf numFmtId="37" fontId="3" fillId="13" borderId="84" xfId="1" applyNumberFormat="1" applyFont="1" applyFill="1" applyBorder="1" applyProtection="1"/>
    <xf numFmtId="37" fontId="3" fillId="13" borderId="85" xfId="1" applyNumberFormat="1" applyFont="1" applyFill="1" applyBorder="1" applyProtection="1"/>
    <xf numFmtId="0" fontId="3" fillId="12" borderId="88" xfId="0" applyFont="1" applyFill="1" applyBorder="1" applyAlignment="1" applyProtection="1">
      <alignment horizontal="center" vertical="top" wrapText="1"/>
    </xf>
    <xf numFmtId="164" fontId="3" fillId="13" borderId="89" xfId="1" applyNumberFormat="1" applyFont="1" applyFill="1" applyBorder="1" applyProtection="1"/>
    <xf numFmtId="0" fontId="0" fillId="0" borderId="73" xfId="0" applyFill="1" applyBorder="1" applyProtection="1"/>
    <xf numFmtId="0" fontId="14" fillId="0" borderId="75" xfId="0" applyFont="1" applyFill="1" applyBorder="1" applyProtection="1"/>
    <xf numFmtId="0" fontId="0" fillId="0" borderId="75" xfId="0" applyBorder="1" applyProtection="1"/>
    <xf numFmtId="0" fontId="0" fillId="0" borderId="73" xfId="0" applyBorder="1" applyAlignment="1" applyProtection="1">
      <alignment horizontal="right" vertical="center"/>
      <protection locked="0"/>
    </xf>
    <xf numFmtId="0" fontId="0" fillId="10" borderId="81" xfId="0" applyFill="1" applyBorder="1" applyAlignment="1" applyProtection="1">
      <alignment horizontal="right" vertical="center"/>
    </xf>
    <xf numFmtId="0" fontId="0" fillId="0" borderId="73" xfId="0" applyFill="1" applyBorder="1" applyAlignment="1" applyProtection="1">
      <alignment horizontal="right" vertical="center"/>
      <protection locked="0"/>
    </xf>
    <xf numFmtId="0" fontId="3" fillId="11" borderId="97" xfId="0" applyFont="1" applyFill="1" applyBorder="1" applyAlignment="1" applyProtection="1">
      <alignment horizontal="center" vertical="top" wrapText="1"/>
    </xf>
    <xf numFmtId="0" fontId="0" fillId="10" borderId="98" xfId="0" applyFill="1" applyBorder="1" applyProtection="1"/>
    <xf numFmtId="0" fontId="0" fillId="10" borderId="100" xfId="0" applyFill="1" applyBorder="1" applyProtection="1"/>
    <xf numFmtId="0" fontId="0" fillId="13" borderId="73" xfId="0" applyFill="1" applyBorder="1" applyProtection="1"/>
    <xf numFmtId="0" fontId="1" fillId="13" borderId="83" xfId="0" applyFont="1" applyFill="1" applyBorder="1" applyProtection="1"/>
    <xf numFmtId="0" fontId="0" fillId="13" borderId="84" xfId="0" applyFill="1" applyBorder="1" applyProtection="1"/>
    <xf numFmtId="164" fontId="0" fillId="10" borderId="35" xfId="0" applyNumberFormat="1" applyFill="1" applyBorder="1" applyAlignment="1" applyProtection="1">
      <alignment horizontal="left"/>
    </xf>
    <xf numFmtId="0" fontId="3" fillId="4" borderId="97" xfId="0" applyFont="1" applyFill="1" applyBorder="1" applyAlignment="1" applyProtection="1">
      <alignment horizontal="center" vertical="top" wrapText="1"/>
    </xf>
    <xf numFmtId="164" fontId="0" fillId="4" borderId="98" xfId="1" applyNumberFormat="1" applyFont="1" applyFill="1" applyBorder="1" applyAlignment="1" applyProtection="1">
      <alignment horizontal="center"/>
    </xf>
    <xf numFmtId="0" fontId="0" fillId="4" borderId="97" xfId="0" applyFill="1" applyBorder="1" applyAlignment="1" applyProtection="1">
      <alignment horizontal="center" vertical="top"/>
    </xf>
    <xf numFmtId="164" fontId="0" fillId="4" borderId="103" xfId="1" applyNumberFormat="1" applyFont="1" applyFill="1" applyBorder="1" applyProtection="1"/>
    <xf numFmtId="0" fontId="3" fillId="4" borderId="78" xfId="0" applyFont="1" applyFill="1" applyBorder="1" applyAlignment="1" applyProtection="1">
      <alignment horizontal="center" vertical="top" wrapText="1"/>
    </xf>
    <xf numFmtId="164" fontId="0" fillId="4" borderId="82" xfId="1" applyNumberFormat="1" applyFont="1" applyFill="1" applyBorder="1" applyProtection="1"/>
    <xf numFmtId="164" fontId="0" fillId="13" borderId="113" xfId="1" applyNumberFormat="1" applyFont="1" applyFill="1" applyBorder="1" applyProtection="1"/>
    <xf numFmtId="164" fontId="3" fillId="13" borderId="78" xfId="1" applyNumberFormat="1" applyFont="1" applyFill="1" applyBorder="1" applyProtection="1"/>
    <xf numFmtId="164" fontId="3" fillId="13" borderId="114" xfId="1" applyNumberFormat="1" applyFont="1" applyFill="1" applyBorder="1" applyAlignment="1" applyProtection="1">
      <alignment horizontal="center"/>
    </xf>
    <xf numFmtId="164" fontId="0" fillId="13" borderId="115" xfId="0" applyNumberFormat="1" applyFill="1" applyBorder="1" applyProtection="1"/>
    <xf numFmtId="0" fontId="0" fillId="0" borderId="116" xfId="0" applyBorder="1" applyProtection="1">
      <protection locked="0"/>
    </xf>
    <xf numFmtId="2" fontId="0" fillId="0" borderId="57" xfId="0" applyNumberFormat="1" applyBorder="1" applyProtection="1">
      <protection locked="0"/>
    </xf>
    <xf numFmtId="164" fontId="0" fillId="0" borderId="117" xfId="1" applyNumberFormat="1" applyFont="1" applyBorder="1" applyAlignment="1" applyProtection="1">
      <alignment horizontal="right"/>
      <protection locked="0"/>
    </xf>
    <xf numFmtId="164" fontId="3" fillId="4" borderId="116" xfId="0" applyNumberFormat="1" applyFont="1" applyFill="1" applyBorder="1" applyProtection="1"/>
    <xf numFmtId="164" fontId="0" fillId="4" borderId="118" xfId="0" applyNumberFormat="1" applyFill="1" applyBorder="1" applyProtection="1"/>
    <xf numFmtId="0" fontId="0" fillId="0" borderId="119" xfId="0" applyBorder="1" applyProtection="1">
      <protection locked="0"/>
    </xf>
    <xf numFmtId="2" fontId="0" fillId="0" borderId="58" xfId="0" applyNumberFormat="1" applyBorder="1" applyProtection="1">
      <protection locked="0"/>
    </xf>
    <xf numFmtId="164" fontId="0" fillId="0" borderId="120" xfId="0" applyNumberFormat="1" applyBorder="1" applyProtection="1">
      <protection locked="0"/>
    </xf>
    <xf numFmtId="164" fontId="3" fillId="4" borderId="119" xfId="0" applyNumberFormat="1" applyFont="1" applyFill="1" applyBorder="1" applyProtection="1"/>
    <xf numFmtId="164" fontId="0" fillId="4" borderId="121" xfId="0" applyNumberFormat="1" applyFill="1" applyBorder="1" applyProtection="1"/>
    <xf numFmtId="164" fontId="0" fillId="0" borderId="120" xfId="1" applyNumberFormat="1" applyFont="1" applyBorder="1" applyAlignment="1" applyProtection="1">
      <alignment horizontal="right"/>
      <protection locked="0"/>
    </xf>
    <xf numFmtId="0" fontId="0" fillId="0" borderId="122" xfId="0" applyBorder="1" applyProtection="1">
      <protection locked="0"/>
    </xf>
    <xf numFmtId="0" fontId="0" fillId="0" borderId="69" xfId="0" applyBorder="1" applyProtection="1">
      <protection locked="0"/>
    </xf>
    <xf numFmtId="2" fontId="0" fillId="0" borderId="69" xfId="0" applyNumberFormat="1" applyBorder="1" applyProtection="1">
      <protection locked="0"/>
    </xf>
    <xf numFmtId="164" fontId="0" fillId="0" borderId="123" xfId="1" applyNumberFormat="1" applyFont="1" applyBorder="1" applyAlignment="1" applyProtection="1">
      <alignment horizontal="right"/>
      <protection locked="0"/>
    </xf>
    <xf numFmtId="164" fontId="3" fillId="4" borderId="122" xfId="0" applyNumberFormat="1" applyFont="1" applyFill="1" applyBorder="1" applyProtection="1"/>
    <xf numFmtId="164" fontId="0" fillId="4" borderId="124" xfId="0" applyNumberFormat="1" applyFill="1" applyBorder="1" applyProtection="1"/>
    <xf numFmtId="0" fontId="7" fillId="0" borderId="57" xfId="0" applyFont="1" applyBorder="1" applyProtection="1">
      <protection locked="0"/>
    </xf>
    <xf numFmtId="164" fontId="0" fillId="0" borderId="125" xfId="0" applyNumberFormat="1" applyBorder="1" applyProtection="1">
      <protection locked="0"/>
    </xf>
    <xf numFmtId="164" fontId="0" fillId="4" borderId="116" xfId="1" applyNumberFormat="1" applyFont="1" applyFill="1" applyBorder="1" applyProtection="1"/>
    <xf numFmtId="164" fontId="3" fillId="4" borderId="117" xfId="0" applyNumberFormat="1" applyFont="1" applyFill="1" applyBorder="1" applyProtection="1"/>
    <xf numFmtId="164" fontId="0" fillId="4" borderId="126" xfId="0" applyNumberFormat="1" applyFill="1" applyBorder="1" applyProtection="1"/>
    <xf numFmtId="0" fontId="7" fillId="0" borderId="58" xfId="0" applyFont="1" applyBorder="1" applyProtection="1">
      <protection locked="0"/>
    </xf>
    <xf numFmtId="164" fontId="0" fillId="0" borderId="127" xfId="0" applyNumberFormat="1" applyBorder="1" applyProtection="1">
      <protection locked="0"/>
    </xf>
    <xf numFmtId="164" fontId="0" fillId="4" borderId="119" xfId="1" applyNumberFormat="1" applyFont="1" applyFill="1" applyBorder="1" applyProtection="1"/>
    <xf numFmtId="164" fontId="3" fillId="4" borderId="120" xfId="0" applyNumberFormat="1" applyFont="1" applyFill="1" applyBorder="1" applyProtection="1"/>
    <xf numFmtId="164" fontId="0" fillId="4" borderId="128" xfId="0" applyNumberFormat="1" applyFill="1" applyBorder="1" applyProtection="1"/>
    <xf numFmtId="0" fontId="0" fillId="0" borderId="127" xfId="0" applyBorder="1" applyProtection="1">
      <protection locked="0"/>
    </xf>
    <xf numFmtId="0" fontId="0" fillId="0" borderId="129" xfId="0" applyBorder="1" applyProtection="1">
      <protection locked="0"/>
    </xf>
    <xf numFmtId="164" fontId="0" fillId="0" borderId="129" xfId="0" applyNumberFormat="1" applyBorder="1" applyProtection="1">
      <protection locked="0"/>
    </xf>
    <xf numFmtId="164" fontId="0" fillId="4" borderId="130" xfId="1" applyNumberFormat="1" applyFont="1" applyFill="1" applyBorder="1" applyProtection="1"/>
    <xf numFmtId="164" fontId="3" fillId="4" borderId="131" xfId="0" applyNumberFormat="1" applyFont="1" applyFill="1" applyBorder="1" applyProtection="1"/>
    <xf numFmtId="164" fontId="0" fillId="4" borderId="132" xfId="0" applyNumberFormat="1" applyFill="1" applyBorder="1" applyProtection="1"/>
    <xf numFmtId="0" fontId="0" fillId="0" borderId="133" xfId="0" applyBorder="1" applyProtection="1">
      <protection locked="0"/>
    </xf>
    <xf numFmtId="0" fontId="3" fillId="0" borderId="134" xfId="0" applyFont="1" applyBorder="1" applyProtection="1">
      <protection locked="0"/>
    </xf>
    <xf numFmtId="0" fontId="3" fillId="7" borderId="134" xfId="0" applyFont="1" applyFill="1" applyBorder="1" applyAlignment="1" applyProtection="1">
      <alignment horizontal="left"/>
      <protection locked="0"/>
    </xf>
    <xf numFmtId="2" fontId="0" fillId="0" borderId="134" xfId="0" applyNumberFormat="1" applyBorder="1" applyProtection="1">
      <protection locked="0"/>
    </xf>
    <xf numFmtId="164" fontId="3" fillId="9" borderId="134" xfId="0" applyNumberFormat="1" applyFont="1" applyFill="1" applyBorder="1" applyProtection="1"/>
    <xf numFmtId="0" fontId="0" fillId="0" borderId="135" xfId="0" applyBorder="1" applyProtection="1">
      <protection locked="0"/>
    </xf>
    <xf numFmtId="0" fontId="3" fillId="0" borderId="136" xfId="0" applyFont="1" applyBorder="1" applyProtection="1">
      <protection locked="0"/>
    </xf>
    <xf numFmtId="2" fontId="0" fillId="0" borderId="136" xfId="0" applyNumberFormat="1" applyBorder="1" applyProtection="1">
      <protection locked="0"/>
    </xf>
    <xf numFmtId="164" fontId="3" fillId="9" borderId="136" xfId="0" applyNumberFormat="1" applyFont="1" applyFill="1" applyBorder="1" applyProtection="1"/>
    <xf numFmtId="0" fontId="0" fillId="0" borderId="136" xfId="0" applyBorder="1" applyProtection="1">
      <protection locked="0"/>
    </xf>
    <xf numFmtId="0" fontId="0" fillId="0" borderId="137" xfId="0" applyBorder="1" applyProtection="1">
      <protection locked="0"/>
    </xf>
    <xf numFmtId="0" fontId="0" fillId="0" borderId="138" xfId="0" applyBorder="1" applyProtection="1">
      <protection locked="0"/>
    </xf>
    <xf numFmtId="2" fontId="0" fillId="0" borderId="138" xfId="0" applyNumberFormat="1" applyBorder="1" applyProtection="1">
      <protection locked="0"/>
    </xf>
    <xf numFmtId="164" fontId="3" fillId="9" borderId="138" xfId="0" applyNumberFormat="1" applyFont="1" applyFill="1" applyBorder="1" applyProtection="1"/>
    <xf numFmtId="0" fontId="0" fillId="0" borderId="130" xfId="0" applyBorder="1" applyProtection="1">
      <protection locked="0"/>
    </xf>
    <xf numFmtId="37" fontId="0" fillId="0" borderId="139" xfId="1" applyNumberFormat="1" applyFont="1" applyBorder="1" applyProtection="1">
      <protection locked="0"/>
    </xf>
    <xf numFmtId="37" fontId="0" fillId="0" borderId="140" xfId="1" applyNumberFormat="1" applyFont="1" applyBorder="1" applyProtection="1">
      <protection locked="0"/>
    </xf>
    <xf numFmtId="37" fontId="0" fillId="0" borderId="141" xfId="1" applyNumberFormat="1" applyFont="1" applyBorder="1" applyProtection="1">
      <protection locked="0"/>
    </xf>
    <xf numFmtId="164" fontId="3" fillId="9" borderId="133" xfId="0" applyNumberFormat="1" applyFont="1" applyFill="1" applyBorder="1" applyProtection="1"/>
    <xf numFmtId="164" fontId="3" fillId="9" borderId="135" xfId="0" applyNumberFormat="1" applyFont="1" applyFill="1" applyBorder="1" applyProtection="1"/>
    <xf numFmtId="164" fontId="3" fillId="9" borderId="137" xfId="0" applyNumberFormat="1" applyFont="1" applyFill="1" applyBorder="1" applyProtection="1"/>
    <xf numFmtId="0" fontId="3" fillId="12" borderId="9" xfId="0" applyFont="1" applyFill="1" applyBorder="1" applyAlignment="1" applyProtection="1">
      <alignment horizontal="center" vertical="top" wrapText="1"/>
    </xf>
    <xf numFmtId="164" fontId="3" fillId="9" borderId="139" xfId="0" applyNumberFormat="1" applyFont="1" applyFill="1" applyBorder="1" applyProtection="1"/>
    <xf numFmtId="164" fontId="3" fillId="9" borderId="140" xfId="0" applyNumberFormat="1" applyFont="1" applyFill="1" applyBorder="1" applyProtection="1"/>
    <xf numFmtId="164" fontId="3" fillId="9" borderId="141" xfId="0" applyNumberFormat="1" applyFont="1" applyFill="1" applyBorder="1" applyProtection="1"/>
    <xf numFmtId="0" fontId="0" fillId="4" borderId="142" xfId="0" applyFill="1" applyBorder="1" applyProtection="1"/>
    <xf numFmtId="164" fontId="0" fillId="4" borderId="143" xfId="0" applyNumberFormat="1" applyFill="1" applyBorder="1" applyProtection="1"/>
    <xf numFmtId="164" fontId="0" fillId="4" borderId="144" xfId="0" applyNumberFormat="1" applyFill="1" applyBorder="1" applyProtection="1"/>
    <xf numFmtId="164" fontId="0" fillId="4" borderId="145" xfId="0" applyNumberFormat="1" applyFill="1" applyBorder="1" applyProtection="1"/>
    <xf numFmtId="164" fontId="3" fillId="13" borderId="146" xfId="1" applyNumberFormat="1" applyFont="1" applyFill="1" applyBorder="1" applyProtection="1"/>
    <xf numFmtId="164" fontId="0" fillId="4" borderId="147" xfId="0" applyNumberFormat="1" applyFill="1" applyBorder="1" applyProtection="1"/>
    <xf numFmtId="164" fontId="0" fillId="4" borderId="58" xfId="0" applyNumberFormat="1" applyFill="1" applyBorder="1" applyProtection="1"/>
    <xf numFmtId="164" fontId="0" fillId="4" borderId="59" xfId="0" applyNumberFormat="1" applyFill="1" applyBorder="1" applyProtection="1"/>
    <xf numFmtId="0" fontId="8" fillId="0" borderId="57" xfId="0" applyFont="1" applyBorder="1" applyProtection="1">
      <protection locked="0"/>
    </xf>
    <xf numFmtId="37" fontId="8" fillId="0" borderId="57" xfId="1" applyNumberFormat="1" applyFont="1" applyBorder="1" applyProtection="1">
      <protection locked="0"/>
    </xf>
    <xf numFmtId="0" fontId="8" fillId="0" borderId="58" xfId="0" applyFont="1" applyBorder="1" applyProtection="1">
      <protection locked="0"/>
    </xf>
    <xf numFmtId="0" fontId="8" fillId="0" borderId="58" xfId="0" applyNumberFormat="1" applyFont="1" applyBorder="1" applyAlignment="1" applyProtection="1">
      <protection locked="0"/>
    </xf>
    <xf numFmtId="37" fontId="8" fillId="0" borderId="58" xfId="1" applyNumberFormat="1" applyFont="1" applyBorder="1" applyProtection="1">
      <protection locked="0"/>
    </xf>
    <xf numFmtId="0" fontId="8" fillId="0" borderId="59" xfId="0" applyFont="1" applyBorder="1" applyProtection="1">
      <protection locked="0"/>
    </xf>
    <xf numFmtId="0" fontId="8" fillId="0" borderId="59" xfId="0" applyNumberFormat="1" applyFont="1" applyBorder="1" applyAlignment="1" applyProtection="1">
      <protection locked="0"/>
    </xf>
    <xf numFmtId="37" fontId="8" fillId="0" borderId="59" xfId="1" applyNumberFormat="1" applyFont="1" applyBorder="1" applyProtection="1">
      <protection locked="0"/>
    </xf>
    <xf numFmtId="0" fontId="3" fillId="7" borderId="57" xfId="0" applyFont="1" applyFill="1" applyBorder="1" applyAlignment="1" applyProtection="1">
      <alignment horizontal="left"/>
      <protection locked="0"/>
    </xf>
    <xf numFmtId="0" fontId="0" fillId="7" borderId="58" xfId="0" applyFill="1" applyBorder="1" applyAlignment="1" applyProtection="1">
      <alignment horizontal="left"/>
      <protection locked="0"/>
    </xf>
    <xf numFmtId="0" fontId="0" fillId="7" borderId="68" xfId="0" applyFill="1" applyBorder="1" applyAlignment="1" applyProtection="1">
      <alignment horizontal="left"/>
      <protection locked="0"/>
    </xf>
    <xf numFmtId="0" fontId="21" fillId="0" borderId="61" xfId="0" applyNumberFormat="1" applyFont="1" applyBorder="1" applyAlignment="1" applyProtection="1">
      <alignment vertical="top"/>
    </xf>
    <xf numFmtId="0" fontId="21" fillId="0" borderId="8" xfId="0" applyNumberFormat="1" applyFont="1" applyBorder="1" applyAlignment="1" applyProtection="1">
      <alignment vertical="top"/>
    </xf>
    <xf numFmtId="0" fontId="0" fillId="0" borderId="0" xfId="0" applyAlignment="1" applyProtection="1">
      <alignment horizontal="center" vertical="top" wrapText="1"/>
    </xf>
    <xf numFmtId="0" fontId="21" fillId="0" borderId="13" xfId="0" applyNumberFormat="1" applyFont="1" applyBorder="1" applyAlignment="1" applyProtection="1">
      <alignment vertical="top"/>
    </xf>
    <xf numFmtId="0" fontId="3" fillId="0" borderId="3" xfId="0" applyFont="1" applyBorder="1" applyAlignment="1" applyProtection="1">
      <alignment horizontal="left"/>
    </xf>
    <xf numFmtId="49" fontId="28" fillId="0" borderId="5" xfId="0" applyNumberFormat="1" applyFont="1" applyFill="1" applyBorder="1" applyAlignment="1" applyProtection="1">
      <alignment horizontal="left" wrapText="1"/>
    </xf>
    <xf numFmtId="0" fontId="3" fillId="0" borderId="53" xfId="0" applyFont="1" applyBorder="1" applyAlignment="1" applyProtection="1">
      <alignment horizontal="left" vertical="top" wrapText="1"/>
    </xf>
    <xf numFmtId="0" fontId="3" fillId="0" borderId="50" xfId="0" applyFont="1" applyBorder="1" applyAlignment="1" applyProtection="1">
      <alignment horizontal="left" vertical="top" wrapText="1"/>
    </xf>
    <xf numFmtId="0" fontId="3" fillId="0" borderId="51" xfId="0" applyFont="1" applyBorder="1" applyAlignment="1" applyProtection="1">
      <alignment horizontal="left" vertical="top"/>
      <protection locked="0"/>
    </xf>
    <xf numFmtId="0" fontId="3" fillId="0" borderId="54" xfId="0" applyFont="1" applyBorder="1" applyAlignment="1" applyProtection="1">
      <alignment horizontal="left" vertical="top"/>
      <protection locked="0"/>
    </xf>
    <xf numFmtId="0" fontId="3" fillId="7" borderId="12" xfId="0" applyFont="1" applyFill="1" applyBorder="1" applyAlignment="1" applyProtection="1">
      <alignment horizontal="right"/>
      <protection locked="0"/>
    </xf>
    <xf numFmtId="0" fontId="3" fillId="7" borderId="147" xfId="0" applyFont="1" applyFill="1" applyBorder="1" applyAlignment="1" applyProtection="1">
      <alignment horizontal="right"/>
      <protection locked="0"/>
    </xf>
    <xf numFmtId="0" fontId="3" fillId="7" borderId="58" xfId="0" applyFont="1" applyFill="1" applyBorder="1" applyAlignment="1" applyProtection="1">
      <alignment horizontal="right"/>
      <protection locked="0"/>
    </xf>
    <xf numFmtId="0" fontId="3" fillId="0" borderId="0" xfId="0" applyFont="1" applyProtection="1"/>
    <xf numFmtId="0" fontId="3" fillId="0" borderId="0" xfId="0" applyFont="1" applyBorder="1" applyProtection="1"/>
    <xf numFmtId="2" fontId="3" fillId="0" borderId="0" xfId="0" applyNumberFormat="1" applyFont="1" applyProtection="1"/>
    <xf numFmtId="0" fontId="3" fillId="0" borderId="0" xfId="0" applyFont="1" applyFill="1" applyBorder="1" applyProtection="1"/>
    <xf numFmtId="0" fontId="0" fillId="0" borderId="16" xfId="0" applyBorder="1" applyAlignment="1" applyProtection="1">
      <alignment horizontal="center"/>
    </xf>
    <xf numFmtId="0" fontId="0" fillId="0" borderId="16" xfId="0" applyBorder="1" applyProtection="1"/>
    <xf numFmtId="42" fontId="12" fillId="0" borderId="16" xfId="0" applyNumberFormat="1" applyFont="1" applyBorder="1" applyProtection="1"/>
    <xf numFmtId="0" fontId="0" fillId="0" borderId="16" xfId="0" applyFill="1" applyBorder="1" applyProtection="1"/>
    <xf numFmtId="165" fontId="0" fillId="0" borderId="0" xfId="0" applyNumberFormat="1" applyBorder="1" applyProtection="1"/>
    <xf numFmtId="3" fontId="0" fillId="0" borderId="0" xfId="0" applyNumberFormat="1" applyBorder="1" applyProtection="1"/>
    <xf numFmtId="165" fontId="0" fillId="0" borderId="0" xfId="0" applyNumberFormat="1" applyFill="1" applyBorder="1" applyProtection="1"/>
    <xf numFmtId="0" fontId="11" fillId="0" borderId="0" xfId="0" applyFont="1" applyBorder="1" applyProtection="1"/>
    <xf numFmtId="0" fontId="8" fillId="2" borderId="11" xfId="0" applyFont="1" applyFill="1" applyBorder="1" applyProtection="1"/>
    <xf numFmtId="164" fontId="8" fillId="2" borderId="2" xfId="1" applyNumberFormat="1" applyFont="1" applyFill="1" applyBorder="1" applyProtection="1"/>
    <xf numFmtId="0" fontId="0" fillId="0" borderId="13" xfId="0" applyBorder="1" applyProtection="1">
      <protection locked="0"/>
    </xf>
    <xf numFmtId="164" fontId="0" fillId="0" borderId="13" xfId="5" applyNumberFormat="1" applyFont="1" applyBorder="1" applyProtection="1">
      <protection locked="0"/>
    </xf>
    <xf numFmtId="0" fontId="0" fillId="0" borderId="13" xfId="0" applyBorder="1" applyAlignment="1" applyProtection="1">
      <alignment wrapText="1"/>
      <protection locked="0"/>
    </xf>
    <xf numFmtId="0" fontId="3" fillId="0" borderId="3"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0" fillId="0" borderId="4" xfId="0" applyBorder="1" applyProtection="1"/>
    <xf numFmtId="42" fontId="0" fillId="0" borderId="4" xfId="0" applyNumberFormat="1" applyBorder="1" applyProtection="1"/>
    <xf numFmtId="0" fontId="0" fillId="0" borderId="3" xfId="0" applyFill="1" applyBorder="1" applyProtection="1"/>
    <xf numFmtId="0" fontId="0" fillId="0" borderId="5" xfId="0" applyBorder="1" applyProtection="1"/>
    <xf numFmtId="0" fontId="0" fillId="0" borderId="6" xfId="0" applyBorder="1" applyProtection="1"/>
    <xf numFmtId="165" fontId="0" fillId="0" borderId="6" xfId="0" applyNumberFormat="1" applyBorder="1" applyProtection="1"/>
    <xf numFmtId="3" fontId="0" fillId="0" borderId="6" xfId="0" applyNumberFormat="1" applyBorder="1" applyProtection="1"/>
    <xf numFmtId="42" fontId="0" fillId="0" borderId="7" xfId="0" applyNumberFormat="1" applyBorder="1" applyProtection="1"/>
    <xf numFmtId="0" fontId="14" fillId="0" borderId="1" xfId="0" applyFont="1" applyBorder="1" applyAlignment="1" applyProtection="1">
      <alignment wrapText="1"/>
    </xf>
    <xf numFmtId="165" fontId="0" fillId="0" borderId="4" xfId="0" applyNumberFormat="1" applyBorder="1" applyProtection="1"/>
    <xf numFmtId="1" fontId="0" fillId="0" borderId="4" xfId="0" applyNumberFormat="1" applyBorder="1" applyProtection="1"/>
    <xf numFmtId="0" fontId="3" fillId="0" borderId="6" xfId="0" applyFont="1" applyFill="1" applyBorder="1" applyProtection="1"/>
    <xf numFmtId="1" fontId="0" fillId="0" borderId="7" xfId="0" applyNumberFormat="1" applyBorder="1" applyProtection="1"/>
    <xf numFmtId="10" fontId="12" fillId="0" borderId="16" xfId="6" applyNumberFormat="1" applyFont="1" applyBorder="1" applyProtection="1"/>
    <xf numFmtId="10" fontId="12" fillId="0" borderId="16" xfId="6" applyNumberFormat="1" applyFont="1" applyFill="1" applyBorder="1" applyProtection="1"/>
    <xf numFmtId="10" fontId="0" fillId="0" borderId="0" xfId="0" applyNumberFormat="1" applyProtection="1"/>
    <xf numFmtId="0" fontId="0" fillId="17" borderId="0" xfId="0" applyFill="1" applyProtection="1"/>
    <xf numFmtId="0" fontId="0" fillId="17" borderId="0" xfId="0" applyFill="1" applyProtection="1">
      <protection locked="0"/>
    </xf>
    <xf numFmtId="0" fontId="0" fillId="17" borderId="0" xfId="0" applyFill="1" applyAlignment="1" applyProtection="1">
      <alignment horizontal="left"/>
    </xf>
    <xf numFmtId="0" fontId="0" fillId="17" borderId="0" xfId="0" applyFill="1" applyAlignment="1" applyProtection="1">
      <alignment horizontal="center" vertical="top" wrapText="1"/>
    </xf>
    <xf numFmtId="0" fontId="0" fillId="17" borderId="0" xfId="0" applyFill="1" applyAlignment="1" applyProtection="1"/>
    <xf numFmtId="0" fontId="21" fillId="17" borderId="3" xfId="0" applyNumberFormat="1" applyFont="1" applyFill="1" applyBorder="1" applyAlignment="1" applyProtection="1">
      <alignment vertical="top"/>
    </xf>
    <xf numFmtId="49" fontId="0" fillId="17" borderId="0" xfId="0" applyNumberFormat="1" applyFill="1" applyAlignment="1" applyProtection="1">
      <alignment vertical="top"/>
    </xf>
    <xf numFmtId="49" fontId="0" fillId="17" borderId="0" xfId="0" applyNumberFormat="1" applyFill="1" applyAlignment="1" applyProtection="1">
      <alignment horizontal="left" vertical="top"/>
    </xf>
    <xf numFmtId="49" fontId="21" fillId="17" borderId="0" xfId="0" applyNumberFormat="1" applyFont="1" applyFill="1" applyAlignment="1" applyProtection="1">
      <alignment vertical="top"/>
    </xf>
    <xf numFmtId="0" fontId="0" fillId="17" borderId="0" xfId="0" applyNumberFormat="1" applyFill="1" applyAlignment="1" applyProtection="1">
      <alignment vertical="top"/>
    </xf>
    <xf numFmtId="49" fontId="0" fillId="17" borderId="0" xfId="0" applyNumberFormat="1" applyFill="1" applyProtection="1"/>
    <xf numFmtId="0" fontId="0" fillId="17" borderId="0" xfId="0" applyFill="1" applyBorder="1" applyProtection="1">
      <protection locked="0"/>
    </xf>
    <xf numFmtId="0" fontId="0" fillId="17" borderId="0" xfId="0" applyFill="1" applyBorder="1" applyAlignment="1" applyProtection="1">
      <alignment horizontal="center"/>
      <protection locked="0"/>
    </xf>
    <xf numFmtId="0" fontId="0" fillId="17" borderId="70" xfId="0" applyFill="1" applyBorder="1" applyProtection="1"/>
    <xf numFmtId="0" fontId="0" fillId="17" borderId="71" xfId="0" applyFill="1" applyBorder="1" applyProtection="1"/>
    <xf numFmtId="0" fontId="0" fillId="17" borderId="72" xfId="0" applyFill="1" applyBorder="1" applyProtection="1"/>
    <xf numFmtId="0" fontId="0" fillId="17" borderId="71" xfId="0" applyFill="1" applyBorder="1" applyProtection="1">
      <protection locked="0"/>
    </xf>
    <xf numFmtId="164" fontId="0" fillId="17" borderId="71" xfId="1" applyNumberFormat="1" applyFont="1" applyFill="1" applyBorder="1" applyProtection="1">
      <protection locked="0"/>
    </xf>
    <xf numFmtId="164" fontId="0" fillId="17" borderId="0" xfId="0" applyNumberFormat="1" applyFill="1" applyProtection="1">
      <protection locked="0"/>
    </xf>
    <xf numFmtId="0" fontId="0" fillId="17" borderId="0" xfId="0" applyFill="1" applyBorder="1" applyProtection="1"/>
    <xf numFmtId="0" fontId="0" fillId="17" borderId="73" xfId="0" applyFill="1" applyBorder="1" applyProtection="1"/>
    <xf numFmtId="0" fontId="0" fillId="17" borderId="74" xfId="0" applyFill="1" applyBorder="1" applyProtection="1"/>
    <xf numFmtId="0" fontId="0" fillId="17" borderId="75" xfId="0" applyFill="1" applyBorder="1" applyProtection="1"/>
    <xf numFmtId="0" fontId="0" fillId="17" borderId="21" xfId="0" applyFill="1" applyBorder="1" applyProtection="1"/>
    <xf numFmtId="0" fontId="0" fillId="17" borderId="93" xfId="0" applyFill="1" applyBorder="1" applyProtection="1"/>
    <xf numFmtId="0" fontId="22" fillId="17" borderId="0" xfId="0" applyFont="1" applyFill="1" applyBorder="1" applyAlignment="1" applyProtection="1">
      <alignment horizontal="left" vertical="top"/>
      <protection locked="0"/>
    </xf>
    <xf numFmtId="0" fontId="23" fillId="17" borderId="0" xfId="0" applyFont="1" applyFill="1" applyAlignment="1" applyProtection="1">
      <alignment horizontal="left" vertical="top"/>
      <protection locked="0"/>
    </xf>
    <xf numFmtId="0" fontId="23" fillId="17" borderId="0" xfId="0" applyFont="1" applyFill="1" applyBorder="1" applyAlignment="1" applyProtection="1">
      <alignment horizontal="left" vertical="top"/>
      <protection locked="0"/>
    </xf>
    <xf numFmtId="0" fontId="3" fillId="17" borderId="27" xfId="0" applyFont="1" applyFill="1" applyBorder="1" applyAlignment="1" applyProtection="1">
      <alignment horizontal="center" vertical="top" wrapText="1"/>
    </xf>
    <xf numFmtId="0" fontId="3" fillId="17" borderId="76" xfId="0" applyFont="1" applyFill="1" applyBorder="1" applyAlignment="1" applyProtection="1">
      <alignment horizontal="center" vertical="top" wrapText="1"/>
    </xf>
    <xf numFmtId="0" fontId="3" fillId="17" borderId="88" xfId="0" applyFont="1" applyFill="1" applyBorder="1" applyAlignment="1" applyProtection="1">
      <alignment horizontal="center" vertical="top" wrapText="1"/>
    </xf>
    <xf numFmtId="0" fontId="3" fillId="17" borderId="26" xfId="0" applyFont="1" applyFill="1" applyBorder="1" applyAlignment="1" applyProtection="1">
      <alignment horizontal="center" vertical="top" wrapText="1"/>
    </xf>
    <xf numFmtId="0" fontId="3" fillId="17" borderId="10" xfId="0" applyFont="1" applyFill="1" applyBorder="1" applyAlignment="1" applyProtection="1">
      <alignment horizontal="center" vertical="top" wrapText="1"/>
    </xf>
    <xf numFmtId="0" fontId="0" fillId="17" borderId="15" xfId="0" applyFill="1" applyBorder="1" applyAlignment="1" applyProtection="1">
      <alignment vertical="top"/>
    </xf>
    <xf numFmtId="0" fontId="0" fillId="17" borderId="78" xfId="0" applyFill="1" applyBorder="1" applyAlignment="1" applyProtection="1">
      <alignment vertical="top"/>
    </xf>
    <xf numFmtId="0" fontId="0" fillId="17" borderId="0" xfId="0" applyFill="1" applyBorder="1" applyAlignment="1" applyProtection="1">
      <alignment horizontal="left" vertical="top"/>
      <protection locked="0"/>
    </xf>
    <xf numFmtId="0" fontId="0" fillId="17" borderId="0" xfId="0" applyFill="1" applyAlignment="1" applyProtection="1">
      <alignment horizontal="left" vertical="top"/>
      <protection locked="0"/>
    </xf>
    <xf numFmtId="164" fontId="3" fillId="17" borderId="73" xfId="0" applyNumberFormat="1" applyFont="1" applyFill="1" applyBorder="1" applyProtection="1"/>
    <xf numFmtId="164" fontId="3" fillId="17" borderId="0" xfId="0" applyNumberFormat="1" applyFont="1" applyFill="1" applyBorder="1" applyProtection="1"/>
    <xf numFmtId="164" fontId="3" fillId="17" borderId="4" xfId="0" applyNumberFormat="1" applyFont="1" applyFill="1" applyBorder="1" applyProtection="1"/>
    <xf numFmtId="164" fontId="0" fillId="17" borderId="12" xfId="0" applyNumberFormat="1" applyFill="1" applyBorder="1" applyAlignment="1" applyProtection="1">
      <alignment vertical="top"/>
    </xf>
    <xf numFmtId="164" fontId="0" fillId="17" borderId="95" xfId="0" applyNumberFormat="1" applyFill="1" applyBorder="1" applyAlignment="1" applyProtection="1">
      <alignment vertical="top"/>
    </xf>
    <xf numFmtId="0" fontId="0" fillId="17" borderId="0" xfId="0" applyFill="1" applyBorder="1" applyAlignment="1" applyProtection="1">
      <alignment vertical="top"/>
      <protection locked="0"/>
    </xf>
    <xf numFmtId="164" fontId="0" fillId="17" borderId="13" xfId="0" applyNumberFormat="1" applyFill="1" applyBorder="1" applyAlignment="1" applyProtection="1">
      <alignment vertical="top"/>
    </xf>
    <xf numFmtId="164" fontId="0" fillId="17" borderId="80" xfId="0" applyNumberFormat="1" applyFill="1" applyBorder="1" applyAlignment="1" applyProtection="1">
      <alignment vertical="top"/>
    </xf>
    <xf numFmtId="164" fontId="0" fillId="17" borderId="14" xfId="0" applyNumberFormat="1" applyFill="1" applyBorder="1" applyAlignment="1" applyProtection="1">
      <alignment vertical="top"/>
    </xf>
    <xf numFmtId="164" fontId="0" fillId="17" borderId="96" xfId="0" applyNumberFormat="1" applyFill="1" applyBorder="1" applyAlignment="1" applyProtection="1">
      <alignment vertical="top"/>
    </xf>
    <xf numFmtId="164" fontId="3" fillId="17" borderId="89" xfId="1" applyNumberFormat="1" applyFont="1" applyFill="1" applyBorder="1" applyProtection="1"/>
    <xf numFmtId="164" fontId="3" fillId="17" borderId="33" xfId="1" applyNumberFormat="1" applyFont="1" applyFill="1" applyBorder="1" applyProtection="1"/>
    <xf numFmtId="164" fontId="3" fillId="17" borderId="34" xfId="1" applyNumberFormat="1" applyFont="1" applyFill="1" applyBorder="1" applyProtection="1"/>
    <xf numFmtId="164" fontId="3" fillId="17" borderId="32" xfId="1" applyNumberFormat="1" applyFont="1" applyFill="1" applyBorder="1" applyProtection="1"/>
    <xf numFmtId="164" fontId="3" fillId="17" borderId="82" xfId="1" applyNumberFormat="1" applyFont="1" applyFill="1" applyBorder="1" applyProtection="1"/>
    <xf numFmtId="0" fontId="0" fillId="17" borderId="73" xfId="0" applyFill="1" applyBorder="1" applyAlignment="1" applyProtection="1">
      <alignment horizontal="left"/>
      <protection locked="0"/>
    </xf>
    <xf numFmtId="0" fontId="0" fillId="17" borderId="93" xfId="0" applyFill="1" applyBorder="1" applyAlignment="1" applyProtection="1">
      <alignment vertical="top"/>
      <protection locked="0"/>
    </xf>
    <xf numFmtId="0" fontId="0" fillId="17" borderId="75" xfId="0" applyFill="1" applyBorder="1" applyAlignment="1" applyProtection="1">
      <alignment horizontal="left"/>
    </xf>
    <xf numFmtId="0" fontId="0" fillId="17" borderId="22" xfId="0" applyFill="1" applyBorder="1" applyAlignment="1" applyProtection="1">
      <alignment vertical="top"/>
    </xf>
    <xf numFmtId="0" fontId="22" fillId="17" borderId="0" xfId="0" applyFont="1" applyFill="1" applyBorder="1" applyAlignment="1" applyProtection="1">
      <alignment vertical="top"/>
      <protection locked="0"/>
    </xf>
    <xf numFmtId="0" fontId="23" fillId="17" borderId="0" xfId="0" applyFont="1" applyFill="1" applyBorder="1" applyAlignment="1" applyProtection="1">
      <alignment vertical="top"/>
      <protection locked="0"/>
    </xf>
    <xf numFmtId="0" fontId="3" fillId="17" borderId="0" xfId="0" applyFont="1" applyFill="1" applyProtection="1">
      <protection locked="0"/>
    </xf>
    <xf numFmtId="0" fontId="0" fillId="17" borderId="0" xfId="0" applyFill="1" applyAlignment="1" applyProtection="1">
      <alignment horizontal="left"/>
      <protection locked="0"/>
    </xf>
    <xf numFmtId="0" fontId="0" fillId="17" borderId="93" xfId="0" applyFill="1" applyBorder="1" applyProtection="1">
      <protection locked="0"/>
    </xf>
    <xf numFmtId="2" fontId="0" fillId="17" borderId="93" xfId="0" applyNumberFormat="1" applyFill="1" applyBorder="1" applyProtection="1">
      <protection locked="0"/>
    </xf>
    <xf numFmtId="2" fontId="0" fillId="17" borderId="74" xfId="0" applyNumberFormat="1" applyFill="1" applyBorder="1" applyProtection="1">
      <protection locked="0"/>
    </xf>
    <xf numFmtId="0" fontId="0" fillId="17" borderId="79" xfId="0" applyFill="1" applyBorder="1" applyProtection="1">
      <protection locked="0"/>
    </xf>
    <xf numFmtId="0" fontId="3" fillId="17" borderId="13" xfId="0" applyFont="1" applyFill="1" applyBorder="1" applyProtection="1">
      <protection locked="0"/>
    </xf>
    <xf numFmtId="0" fontId="0" fillId="17" borderId="13" xfId="0" applyFill="1" applyBorder="1" applyProtection="1">
      <protection locked="0"/>
    </xf>
    <xf numFmtId="164" fontId="0" fillId="17" borderId="3" xfId="1" applyNumberFormat="1" applyFont="1" applyFill="1" applyBorder="1" applyAlignment="1" applyProtection="1">
      <alignment horizontal="center"/>
      <protection locked="0"/>
    </xf>
    <xf numFmtId="164" fontId="0" fillId="17" borderId="0" xfId="1" applyNumberFormat="1" applyFont="1" applyFill="1" applyBorder="1" applyAlignment="1" applyProtection="1">
      <alignment horizontal="center"/>
      <protection locked="0"/>
    </xf>
    <xf numFmtId="164" fontId="0" fillId="17" borderId="0" xfId="1" applyNumberFormat="1" applyFont="1" applyFill="1" applyBorder="1" applyProtection="1">
      <protection locked="0"/>
    </xf>
    <xf numFmtId="164" fontId="0" fillId="17" borderId="107" xfId="1" applyNumberFormat="1" applyFont="1" applyFill="1" applyBorder="1" applyProtection="1"/>
    <xf numFmtId="164" fontId="0" fillId="17" borderId="21" xfId="1" applyNumberFormat="1" applyFont="1" applyFill="1" applyBorder="1" applyProtection="1"/>
    <xf numFmtId="2" fontId="0" fillId="17" borderId="94" xfId="0" applyNumberFormat="1" applyFill="1" applyBorder="1" applyProtection="1"/>
    <xf numFmtId="0" fontId="0" fillId="17" borderId="73" xfId="0" applyFill="1" applyBorder="1" applyProtection="1">
      <protection locked="0"/>
    </xf>
    <xf numFmtId="0" fontId="3" fillId="17" borderId="0" xfId="0" applyFont="1" applyFill="1" applyBorder="1" applyProtection="1">
      <protection locked="0"/>
    </xf>
    <xf numFmtId="164" fontId="0" fillId="17" borderId="93" xfId="1" applyNumberFormat="1" applyFont="1" applyFill="1" applyBorder="1" applyProtection="1">
      <protection locked="0"/>
    </xf>
    <xf numFmtId="0" fontId="8" fillId="17" borderId="0" xfId="0" applyFont="1" applyFill="1" applyProtection="1"/>
    <xf numFmtId="164" fontId="8" fillId="17" borderId="0" xfId="1" applyNumberFormat="1" applyFont="1" applyFill="1" applyProtection="1"/>
    <xf numFmtId="1" fontId="0" fillId="0" borderId="48" xfId="0" applyNumberFormat="1" applyBorder="1" applyAlignment="1" applyProtection="1">
      <alignment horizontal="left" vertical="top"/>
      <protection locked="0"/>
    </xf>
    <xf numFmtId="37" fontId="8" fillId="0" borderId="58" xfId="5" applyNumberFormat="1" applyFont="1" applyBorder="1" applyProtection="1">
      <protection locked="0"/>
    </xf>
    <xf numFmtId="0" fontId="28" fillId="0" borderId="57" xfId="0" applyFont="1" applyFill="1" applyBorder="1" applyProtection="1">
      <protection locked="0"/>
    </xf>
    <xf numFmtId="0" fontId="8" fillId="0" borderId="57" xfId="0" applyFont="1" applyFill="1" applyBorder="1" applyProtection="1">
      <protection locked="0"/>
    </xf>
    <xf numFmtId="0" fontId="8" fillId="0" borderId="147" xfId="0" applyFont="1" applyBorder="1" applyProtection="1">
      <protection locked="0"/>
    </xf>
    <xf numFmtId="0" fontId="8" fillId="6" borderId="15" xfId="0" applyFont="1" applyFill="1" applyBorder="1" applyProtection="1"/>
    <xf numFmtId="0" fontId="28" fillId="6" borderId="57" xfId="0" applyFont="1" applyFill="1" applyBorder="1" applyProtection="1"/>
    <xf numFmtId="0" fontId="8" fillId="6" borderId="57" xfId="0" applyFont="1" applyFill="1" applyBorder="1" applyProtection="1"/>
    <xf numFmtId="37" fontId="8" fillId="0" borderId="57" xfId="5" applyNumberFormat="1" applyFont="1" applyBorder="1" applyProtection="1"/>
    <xf numFmtId="0" fontId="3" fillId="17" borderId="0" xfId="0" applyFont="1" applyFill="1" applyProtection="1"/>
    <xf numFmtId="0" fontId="30" fillId="0" borderId="0" xfId="0" applyFont="1" applyAlignment="1" applyProtection="1">
      <alignment horizontal="center" vertical="center"/>
    </xf>
    <xf numFmtId="0" fontId="8" fillId="0" borderId="0" xfId="0" applyFont="1" applyAlignment="1" applyProtection="1">
      <alignment horizontal="justify" vertical="center"/>
    </xf>
    <xf numFmtId="0" fontId="31" fillId="0" borderId="0" xfId="0" applyFont="1" applyAlignment="1" applyProtection="1">
      <alignment horizontal="left" vertical="top" wrapText="1"/>
    </xf>
    <xf numFmtId="0" fontId="23" fillId="0" borderId="0" xfId="0" applyFont="1" applyAlignment="1" applyProtection="1">
      <alignment horizontal="left" vertical="top" wrapText="1"/>
    </xf>
    <xf numFmtId="0" fontId="31" fillId="0" borderId="0" xfId="0" applyFont="1" applyAlignment="1" applyProtection="1">
      <alignment horizontal="left" vertical="top" wrapText="1"/>
      <protection locked="0"/>
    </xf>
    <xf numFmtId="0" fontId="31" fillId="0" borderId="0" xfId="0" applyFont="1" applyFill="1" applyAlignment="1" applyProtection="1">
      <alignment horizontal="left" vertical="top" wrapText="1"/>
    </xf>
    <xf numFmtId="0" fontId="10" fillId="0" borderId="0" xfId="2" applyFont="1" applyAlignment="1" applyProtection="1">
      <alignment horizontal="left" vertical="top" wrapText="1"/>
      <protection locked="0"/>
    </xf>
    <xf numFmtId="0" fontId="8" fillId="0" borderId="0" xfId="0" applyFont="1" applyAlignment="1" applyProtection="1">
      <alignment horizontal="justify" vertical="center"/>
      <protection locked="0"/>
    </xf>
    <xf numFmtId="0" fontId="3" fillId="0" borderId="0" xfId="0" applyFont="1" applyAlignment="1" applyProtection="1">
      <alignment horizontal="justify" vertical="center"/>
    </xf>
    <xf numFmtId="0" fontId="3" fillId="0" borderId="0" xfId="0" applyFont="1" applyAlignment="1" applyProtection="1">
      <alignment horizontal="left" vertical="top" wrapText="1"/>
    </xf>
    <xf numFmtId="0" fontId="33" fillId="12"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6"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34" fillId="0" borderId="0" xfId="0" applyFont="1" applyAlignment="1" applyProtection="1">
      <alignment horizontal="left" vertical="top" wrapText="1"/>
    </xf>
    <xf numFmtId="0" fontId="31" fillId="0" borderId="0" xfId="0" applyFont="1" applyFill="1" applyBorder="1" applyAlignment="1" applyProtection="1">
      <alignment horizontal="left" vertical="top" wrapText="1"/>
    </xf>
    <xf numFmtId="0" fontId="32" fillId="0" borderId="0" xfId="0" applyFont="1" applyAlignment="1" applyProtection="1">
      <alignment horizontal="left" vertical="top" wrapText="1"/>
    </xf>
    <xf numFmtId="0" fontId="35" fillId="0" borderId="0" xfId="0" applyFont="1" applyAlignment="1" applyProtection="1">
      <alignment horizontal="left" vertical="top" wrapText="1"/>
    </xf>
    <xf numFmtId="0" fontId="38" fillId="15" borderId="63"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39" fillId="16" borderId="64" xfId="0" applyFont="1" applyFill="1" applyBorder="1" applyAlignment="1" applyProtection="1">
      <alignment horizontal="center" vertical="top" wrapText="1"/>
    </xf>
    <xf numFmtId="0" fontId="39" fillId="0" borderId="65"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23" fillId="13" borderId="0" xfId="0" applyFont="1" applyFill="1" applyAlignment="1">
      <alignment horizontal="left" vertical="top"/>
    </xf>
    <xf numFmtId="0" fontId="35" fillId="18" borderId="0" xfId="0" applyFont="1" applyFill="1" applyAlignment="1" applyProtection="1">
      <alignment horizontal="left" vertical="top" wrapText="1"/>
    </xf>
    <xf numFmtId="0" fontId="32" fillId="0" borderId="0" xfId="0" applyFont="1" applyAlignment="1">
      <alignment horizontal="left" vertical="top" wrapText="1"/>
    </xf>
    <xf numFmtId="0" fontId="31" fillId="0" borderId="0" xfId="0" applyFont="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vertical="top" wrapText="1"/>
    </xf>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3" fillId="17" borderId="3" xfId="0" applyFont="1" applyFill="1" applyBorder="1" applyAlignment="1" applyProtection="1">
      <alignment horizontal="center" vertical="top" wrapText="1"/>
    </xf>
    <xf numFmtId="0" fontId="0" fillId="17" borderId="0" xfId="0" applyFill="1" applyAlignment="1" applyProtection="1">
      <alignment horizontal="center" vertical="top" wrapText="1"/>
    </xf>
    <xf numFmtId="0" fontId="0" fillId="17" borderId="3" xfId="0" applyFill="1" applyBorder="1" applyAlignment="1" applyProtection="1"/>
    <xf numFmtId="0" fontId="0" fillId="17" borderId="0" xfId="0" applyFill="1" applyAlignment="1" applyProtection="1"/>
    <xf numFmtId="0" fontId="3" fillId="0" borderId="12" xfId="0" applyFont="1" applyBorder="1" applyAlignment="1">
      <alignment vertical="top" wrapText="1"/>
    </xf>
    <xf numFmtId="0" fontId="0" fillId="0" borderId="13" xfId="0" applyBorder="1" applyAlignment="1">
      <alignment vertical="top" wrapText="1"/>
    </xf>
    <xf numFmtId="49" fontId="9" fillId="7" borderId="8" xfId="0" applyNumberFormat="1" applyFont="1" applyFill="1" applyBorder="1" applyAlignment="1" applyProtection="1">
      <alignment horizontal="left" wrapText="1"/>
    </xf>
    <xf numFmtId="49" fontId="9" fillId="7" borderId="9" xfId="0" applyNumberFormat="1" applyFont="1" applyFill="1" applyBorder="1" applyAlignment="1" applyProtection="1">
      <alignment horizontal="left" wrapText="1"/>
    </xf>
    <xf numFmtId="49" fontId="9" fillId="7" borderId="10" xfId="0" applyNumberFormat="1" applyFont="1" applyFill="1" applyBorder="1" applyAlignment="1" applyProtection="1">
      <alignment horizontal="left" wrapText="1"/>
    </xf>
    <xf numFmtId="49" fontId="0" fillId="0" borderId="150" xfId="0" applyNumberFormat="1" applyBorder="1" applyAlignment="1" applyProtection="1">
      <alignment horizontal="left" vertical="top" wrapText="1"/>
      <protection locked="0"/>
    </xf>
    <xf numFmtId="49" fontId="0" fillId="0" borderId="155" xfId="0" applyNumberFormat="1" applyBorder="1" applyAlignment="1" applyProtection="1">
      <alignment horizontal="left" vertical="top" wrapText="1"/>
      <protection locked="0"/>
    </xf>
    <xf numFmtId="49" fontId="0" fillId="0" borderId="151" xfId="0" applyNumberFormat="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Font="1" applyBorder="1" applyAlignment="1">
      <alignment vertical="top"/>
    </xf>
    <xf numFmtId="0" fontId="0" fillId="0" borderId="13" xfId="0" applyBorder="1" applyAlignment="1">
      <alignment vertical="top"/>
    </xf>
    <xf numFmtId="49" fontId="9" fillId="0" borderId="8" xfId="0" applyNumberFormat="1" applyFont="1" applyFill="1" applyBorder="1" applyAlignment="1" applyProtection="1">
      <alignment horizontal="left" vertical="top" wrapText="1"/>
    </xf>
    <xf numFmtId="0" fontId="0" fillId="0" borderId="10" xfId="0" applyBorder="1" applyAlignment="1" applyProtection="1">
      <alignment horizontal="left" vertical="top"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24" fillId="0" borderId="3" xfId="0" applyFont="1" applyBorder="1" applyAlignment="1" applyProtection="1">
      <alignment horizontal="center"/>
    </xf>
    <xf numFmtId="0" fontId="24" fillId="0" borderId="0" xfId="0" applyFont="1" applyBorder="1" applyAlignment="1" applyProtection="1">
      <alignment horizontal="center"/>
    </xf>
    <xf numFmtId="0" fontId="15" fillId="4" borderId="8" xfId="0" applyFont="1" applyFill="1" applyBorder="1" applyAlignment="1" applyProtection="1">
      <alignment horizontal="center" vertical="top"/>
    </xf>
    <xf numFmtId="0" fontId="16" fillId="0" borderId="9" xfId="0" applyFont="1" applyBorder="1" applyAlignment="1" applyProtection="1">
      <alignment horizontal="center" vertical="top"/>
    </xf>
    <xf numFmtId="0" fontId="16" fillId="0" borderId="10" xfId="0" applyFont="1" applyBorder="1" applyAlignment="1" applyProtection="1">
      <alignment horizontal="center" vertical="top"/>
    </xf>
    <xf numFmtId="0" fontId="3" fillId="0" borderId="56" xfId="0" applyFont="1" applyBorder="1" applyAlignment="1" applyProtection="1">
      <alignment horizontal="center" wrapText="1"/>
    </xf>
    <xf numFmtId="0" fontId="0" fillId="0" borderId="49" xfId="0" applyBorder="1" applyAlignment="1" applyProtection="1">
      <alignment wrapText="1"/>
    </xf>
    <xf numFmtId="0" fontId="0" fillId="0" borderId="55" xfId="0" applyBorder="1" applyAlignment="1" applyProtection="1">
      <alignment wrapText="1"/>
    </xf>
    <xf numFmtId="0" fontId="1" fillId="7" borderId="11" xfId="0" applyFont="1" applyFill="1" applyBorder="1" applyAlignment="1" applyProtection="1">
      <alignment horizontal="left" vertical="center" wrapText="1"/>
    </xf>
    <xf numFmtId="0" fontId="4" fillId="7" borderId="9"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49" fontId="9" fillId="7" borderId="8" xfId="0"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horizontal="left" vertical="center" wrapText="1"/>
    </xf>
    <xf numFmtId="49" fontId="9" fillId="7" borderId="10" xfId="0" applyNumberFormat="1" applyFont="1" applyFill="1" applyBorder="1" applyAlignment="1" applyProtection="1">
      <alignment horizontal="left" vertical="center" wrapText="1"/>
    </xf>
    <xf numFmtId="0" fontId="2" fillId="13" borderId="8" xfId="0" applyFont="1" applyFill="1" applyBorder="1" applyAlignment="1" applyProtection="1">
      <alignment horizontal="center"/>
    </xf>
    <xf numFmtId="0" fontId="2" fillId="13" borderId="9" xfId="0" applyFont="1" applyFill="1" applyBorder="1" applyAlignment="1" applyProtection="1">
      <alignment horizontal="center"/>
    </xf>
    <xf numFmtId="0" fontId="2" fillId="13" borderId="10" xfId="0" applyFont="1" applyFill="1" applyBorder="1" applyAlignment="1" applyProtection="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4" borderId="8" xfId="0" applyFont="1" applyFill="1" applyBorder="1" applyAlignment="1" applyProtection="1">
      <alignment horizontal="center" vertical="top"/>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0" fontId="15" fillId="0" borderId="9" xfId="0" applyFont="1" applyFill="1"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1" fillId="0" borderId="5" xfId="0" applyFont="1" applyBorder="1" applyAlignment="1">
      <alignment vertical="top" wrapText="1"/>
    </xf>
    <xf numFmtId="0" fontId="0" fillId="0" borderId="6" xfId="0" applyBorder="1"/>
    <xf numFmtId="0" fontId="0" fillId="0" borderId="7" xfId="0" applyBorder="1"/>
    <xf numFmtId="0" fontId="3" fillId="0" borderId="148" xfId="0" applyFont="1"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49" fontId="9" fillId="0" borderId="8" xfId="0" applyNumberFormat="1" applyFont="1" applyFill="1" applyBorder="1" applyAlignment="1" applyProtection="1">
      <alignment horizontal="left" vertical="center" wrapText="1"/>
    </xf>
    <xf numFmtId="0" fontId="0" fillId="0" borderId="10" xfId="0" applyBorder="1" applyAlignment="1" applyProtection="1">
      <alignment horizontal="left" vertical="center" wrapText="1"/>
    </xf>
    <xf numFmtId="49" fontId="9" fillId="0" borderId="8" xfId="0" applyNumberFormat="1" applyFont="1" applyFill="1" applyBorder="1" applyAlignment="1" applyProtection="1">
      <alignment horizontal="left" wrapText="1"/>
    </xf>
    <xf numFmtId="0" fontId="1" fillId="0" borderId="10" xfId="0" applyFont="1" applyBorder="1" applyAlignment="1" applyProtection="1">
      <alignment horizontal="left" wrapText="1"/>
    </xf>
    <xf numFmtId="0" fontId="3" fillId="0" borderId="152" xfId="0" applyFont="1" applyBorder="1" applyAlignment="1" applyProtection="1">
      <alignment horizontal="left" vertical="top" wrapText="1"/>
      <protection locked="0"/>
    </xf>
    <xf numFmtId="0" fontId="3" fillId="0" borderId="153" xfId="0" applyFont="1" applyBorder="1" applyAlignment="1" applyProtection="1">
      <alignment horizontal="left" vertical="top" wrapText="1"/>
      <protection locked="0"/>
    </xf>
    <xf numFmtId="0" fontId="3" fillId="0" borderId="154" xfId="0" applyFont="1" applyBorder="1" applyAlignment="1" applyProtection="1">
      <alignment horizontal="left" vertical="top" wrapText="1"/>
      <protection locked="0"/>
    </xf>
    <xf numFmtId="0" fontId="13" fillId="0" borderId="12" xfId="0" applyFont="1" applyBorder="1" applyAlignment="1" applyProtection="1">
      <alignment horizontal="center" wrapText="1"/>
    </xf>
    <xf numFmtId="0" fontId="0" fillId="0" borderId="14" xfId="0" applyBorder="1" applyAlignment="1" applyProtection="1"/>
    <xf numFmtId="0" fontId="3" fillId="0" borderId="12" xfId="0" applyFont="1" applyBorder="1" applyAlignment="1" applyProtection="1">
      <alignment horizontal="center" wrapText="1"/>
    </xf>
    <xf numFmtId="0" fontId="2" fillId="4" borderId="8" xfId="0" applyFont="1" applyFill="1" applyBorder="1" applyAlignment="1" applyProtection="1">
      <alignment horizontal="center"/>
    </xf>
    <xf numFmtId="0" fontId="0" fillId="4" borderId="9" xfId="0" applyFill="1" applyBorder="1" applyAlignment="1" applyProtection="1">
      <alignment horizontal="center"/>
    </xf>
    <xf numFmtId="0" fontId="0" fillId="4" borderId="10" xfId="0" applyFill="1" applyBorder="1" applyAlignment="1" applyProtection="1">
      <alignment horizontal="center"/>
    </xf>
    <xf numFmtId="0" fontId="3" fillId="0" borderId="8" xfId="0" applyFont="1" applyBorder="1" applyAlignment="1" applyProtection="1">
      <alignment horizontal="left"/>
    </xf>
    <xf numFmtId="0" fontId="0" fillId="0" borderId="10" xfId="0" applyBorder="1" applyAlignment="1" applyProtection="1">
      <alignment horizontal="left"/>
    </xf>
    <xf numFmtId="0" fontId="0" fillId="13" borderId="9" xfId="0" applyFill="1" applyBorder="1" applyAlignment="1" applyProtection="1"/>
    <xf numFmtId="0" fontId="0" fillId="13" borderId="10" xfId="0" applyFill="1" applyBorder="1" applyAlignment="1" applyProtection="1"/>
    <xf numFmtId="0" fontId="0" fillId="0" borderId="11" xfId="0" applyBorder="1" applyAlignment="1" applyProtection="1"/>
    <xf numFmtId="0" fontId="0" fillId="0" borderId="2" xfId="0" applyBorder="1" applyAlignment="1" applyProtection="1"/>
    <xf numFmtId="0" fontId="0" fillId="0" borderId="3" xfId="0" applyBorder="1" applyAlignment="1" applyProtection="1"/>
    <xf numFmtId="0" fontId="0" fillId="0" borderId="4" xfId="0" applyBorder="1" applyAlignment="1" applyProtection="1"/>
    <xf numFmtId="0" fontId="3" fillId="0" borderId="5" xfId="0" applyFont="1" applyBorder="1" applyAlignment="1" applyProtection="1"/>
    <xf numFmtId="0" fontId="0" fillId="0" borderId="7" xfId="0" applyBorder="1" applyAlignment="1" applyProtection="1"/>
    <xf numFmtId="0" fontId="3" fillId="14" borderId="11" xfId="0" applyFont="1" applyFill="1" applyBorder="1" applyAlignment="1" applyProtection="1">
      <alignment horizontal="center"/>
    </xf>
    <xf numFmtId="0" fontId="3" fillId="14" borderId="2" xfId="0"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5" xfId="0" applyFill="1" applyBorder="1" applyAlignment="1" applyProtection="1">
      <alignment horizontal="center"/>
    </xf>
    <xf numFmtId="0" fontId="0" fillId="14" borderId="7" xfId="0" applyFill="1" applyBorder="1" applyAlignment="1" applyProtection="1">
      <alignment horizontal="center"/>
    </xf>
    <xf numFmtId="0" fontId="3" fillId="0" borderId="6" xfId="0" applyFont="1" applyBorder="1" applyAlignment="1" applyProtection="1"/>
    <xf numFmtId="0" fontId="0" fillId="0" borderId="6" xfId="0" applyBorder="1" applyAlignment="1" applyProtection="1"/>
    <xf numFmtId="0" fontId="15" fillId="4" borderId="108" xfId="0" applyFont="1" applyFill="1" applyBorder="1" applyAlignment="1" applyProtection="1">
      <alignment horizontal="left" vertical="top"/>
    </xf>
    <xf numFmtId="0" fontId="16" fillId="0" borderId="109" xfId="0" applyFont="1" applyBorder="1" applyAlignment="1" applyProtection="1">
      <alignment horizontal="left" vertical="top"/>
    </xf>
    <xf numFmtId="0" fontId="0" fillId="0" borderId="109" xfId="0" applyBorder="1" applyAlignment="1"/>
    <xf numFmtId="0" fontId="15" fillId="4" borderId="108" xfId="0" applyFont="1" applyFill="1" applyBorder="1" applyAlignment="1" applyProtection="1">
      <alignment horizontal="center"/>
    </xf>
    <xf numFmtId="0" fontId="16" fillId="0" borderId="109" xfId="0" applyFont="1" applyBorder="1" applyAlignment="1" applyProtection="1"/>
    <xf numFmtId="0" fontId="0" fillId="0" borderId="110" xfId="0" applyBorder="1" applyAlignment="1"/>
    <xf numFmtId="0" fontId="1" fillId="13" borderId="102" xfId="0" applyFont="1" applyFill="1" applyBorder="1" applyAlignment="1" applyProtection="1">
      <alignment horizontal="left" vertical="top"/>
    </xf>
    <xf numFmtId="0" fontId="0" fillId="13" borderId="47" xfId="0" applyFill="1" applyBorder="1" applyAlignment="1" applyProtection="1">
      <alignment horizontal="left" vertical="top"/>
    </xf>
    <xf numFmtId="0" fontId="0" fillId="13" borderId="43" xfId="0" applyFill="1" applyBorder="1" applyAlignment="1" applyProtection="1">
      <alignment horizontal="left" vertical="top"/>
    </xf>
    <xf numFmtId="0" fontId="17" fillId="13" borderId="101" xfId="0" applyFont="1" applyFill="1" applyBorder="1" applyAlignment="1" applyProtection="1">
      <alignment horizontal="left" vertical="top"/>
    </xf>
    <xf numFmtId="0" fontId="17" fillId="13" borderId="39" xfId="0" applyFont="1" applyFill="1" applyBorder="1" applyAlignment="1" applyProtection="1">
      <alignment horizontal="left" vertical="top"/>
    </xf>
    <xf numFmtId="0" fontId="14" fillId="0" borderId="75" xfId="0" applyFont="1" applyFill="1" applyBorder="1" applyAlignment="1" applyProtection="1">
      <alignment horizontal="left" vertical="top"/>
    </xf>
    <xf numFmtId="0" fontId="14" fillId="0" borderId="21" xfId="0" applyFont="1" applyBorder="1" applyAlignment="1" applyProtection="1">
      <alignment horizontal="left" vertical="top"/>
    </xf>
    <xf numFmtId="0" fontId="3" fillId="0" borderId="73"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xf numFmtId="0" fontId="0" fillId="0" borderId="73" xfId="0" applyBorder="1" applyAlignment="1" applyProtection="1">
      <alignment horizontal="left" vertical="top"/>
    </xf>
    <xf numFmtId="0" fontId="3" fillId="0" borderId="73"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Alignment="1" applyProtection="1">
      <alignment horizontal="left"/>
    </xf>
    <xf numFmtId="0" fontId="0" fillId="0" borderId="86" xfId="0" applyBorder="1" applyAlignment="1" applyProtection="1">
      <alignment horizontal="left" vertical="top"/>
    </xf>
    <xf numFmtId="0" fontId="0" fillId="0" borderId="23" xfId="0" applyBorder="1" applyAlignment="1" applyProtection="1">
      <alignment horizontal="left" vertical="top"/>
    </xf>
    <xf numFmtId="0" fontId="0" fillId="0" borderId="23" xfId="0" applyBorder="1" applyAlignment="1" applyProtection="1">
      <alignment horizontal="left"/>
    </xf>
    <xf numFmtId="0" fontId="3" fillId="0" borderId="73"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99" xfId="0" applyBorder="1" applyAlignment="1" applyProtection="1">
      <alignment horizontal="left" vertical="top" wrapText="1"/>
    </xf>
    <xf numFmtId="0" fontId="0" fillId="0" borderId="6" xfId="0" applyBorder="1" applyAlignment="1" applyProtection="1">
      <alignment horizontal="left" vertical="top" wrapText="1"/>
    </xf>
    <xf numFmtId="0" fontId="0" fillId="9" borderId="104" xfId="0" applyFill="1" applyBorder="1" applyAlignment="1" applyProtection="1">
      <alignment horizontal="center" vertical="top" wrapText="1"/>
    </xf>
    <xf numFmtId="0" fontId="0" fillId="9" borderId="106" xfId="0" applyFill="1" applyBorder="1" applyAlignment="1" applyProtection="1">
      <alignment horizontal="center" vertical="top" wrapText="1"/>
    </xf>
    <xf numFmtId="0" fontId="0" fillId="0" borderId="111" xfId="0" applyBorder="1" applyAlignment="1" applyProtection="1">
      <alignment horizontal="center" vertical="top" wrapText="1"/>
    </xf>
    <xf numFmtId="0" fontId="0" fillId="9" borderId="99" xfId="0" applyFill="1" applyBorder="1" applyAlignment="1" applyProtection="1">
      <alignment horizontal="center" vertical="top" wrapText="1"/>
    </xf>
    <xf numFmtId="0" fontId="0" fillId="9" borderId="6" xfId="0" applyFill="1" applyBorder="1" applyAlignment="1" applyProtection="1">
      <alignment horizontal="center" vertical="top" wrapText="1"/>
    </xf>
    <xf numFmtId="0" fontId="0" fillId="0" borderId="112" xfId="0" applyBorder="1" applyAlignment="1" applyProtection="1">
      <alignment horizontal="center" vertical="top" wrapText="1"/>
    </xf>
    <xf numFmtId="0" fontId="13" fillId="17" borderId="73" xfId="0" applyFont="1" applyFill="1" applyBorder="1" applyAlignment="1" applyProtection="1">
      <alignment horizontal="left" vertical="top" wrapText="1"/>
    </xf>
    <xf numFmtId="0" fontId="0" fillId="17" borderId="0" xfId="0" applyFill="1" applyBorder="1" applyAlignment="1" applyProtection="1"/>
    <xf numFmtId="0" fontId="0" fillId="17" borderId="93" xfId="0" applyFill="1" applyBorder="1" applyAlignment="1" applyProtection="1"/>
    <xf numFmtId="0" fontId="0" fillId="17" borderId="86" xfId="0" applyFill="1" applyBorder="1" applyAlignment="1" applyProtection="1"/>
    <xf numFmtId="0" fontId="0" fillId="17" borderId="23" xfId="0" applyFill="1" applyBorder="1" applyAlignment="1" applyProtection="1"/>
    <xf numFmtId="0" fontId="0" fillId="17" borderId="74" xfId="0" applyFill="1" applyBorder="1" applyAlignment="1" applyProtection="1"/>
    <xf numFmtId="0" fontId="0" fillId="9" borderId="104" xfId="0" applyFill="1" applyBorder="1" applyAlignment="1" applyProtection="1">
      <alignment horizontal="left" wrapText="1"/>
    </xf>
    <xf numFmtId="0" fontId="0" fillId="9" borderId="105" xfId="0" applyFill="1" applyBorder="1" applyAlignment="1" applyProtection="1">
      <alignment wrapText="1"/>
    </xf>
    <xf numFmtId="0" fontId="0" fillId="9" borderId="99" xfId="0" applyFill="1" applyBorder="1" applyAlignment="1" applyProtection="1">
      <alignment wrapText="1"/>
    </xf>
    <xf numFmtId="0" fontId="0" fillId="9" borderId="42" xfId="0" applyFill="1" applyBorder="1" applyAlignment="1" applyProtection="1">
      <alignment wrapText="1"/>
    </xf>
    <xf numFmtId="0" fontId="2" fillId="4" borderId="9" xfId="0" applyFont="1" applyFill="1" applyBorder="1" applyAlignment="1" applyProtection="1">
      <alignment horizontal="center" vertical="top"/>
    </xf>
    <xf numFmtId="0" fontId="2" fillId="4" borderId="10" xfId="0" applyFont="1" applyFill="1" applyBorder="1" applyAlignment="1" applyProtection="1">
      <alignment horizontal="center" vertical="top"/>
    </xf>
    <xf numFmtId="0" fontId="2" fillId="13" borderId="8" xfId="0" applyFont="1" applyFill="1" applyBorder="1" applyAlignment="1" applyProtection="1">
      <alignment horizontal="center" vertical="top"/>
    </xf>
    <xf numFmtId="0" fontId="0" fillId="13" borderId="9" xfId="0" applyFill="1" applyBorder="1" applyAlignment="1" applyProtection="1">
      <alignment horizontal="center" vertical="top"/>
    </xf>
    <xf numFmtId="0" fontId="0" fillId="13" borderId="10" xfId="0" applyFill="1" applyBorder="1" applyAlignment="1" applyProtection="1">
      <alignment horizontal="center" vertical="top"/>
    </xf>
    <xf numFmtId="0" fontId="13" fillId="9" borderId="90" xfId="0" applyFont="1" applyFill="1" applyBorder="1" applyAlignment="1" applyProtection="1">
      <alignment horizontal="left" wrapText="1"/>
    </xf>
    <xf numFmtId="0" fontId="13" fillId="9" borderId="91" xfId="0" applyFont="1" applyFill="1" applyBorder="1" applyAlignment="1" applyProtection="1">
      <alignment horizontal="left" wrapText="1"/>
    </xf>
    <xf numFmtId="0" fontId="13" fillId="9" borderId="92" xfId="0" applyFont="1" applyFill="1" applyBorder="1" applyAlignment="1" applyProtection="1">
      <alignment horizontal="left" wrapText="1"/>
    </xf>
    <xf numFmtId="0" fontId="3" fillId="0" borderId="87" xfId="0" applyFont="1" applyFill="1" applyBorder="1" applyAlignment="1" applyProtection="1">
      <alignment horizontal="center" vertical="top"/>
    </xf>
    <xf numFmtId="0" fontId="0" fillId="0" borderId="29" xfId="0" applyFill="1" applyBorder="1" applyAlignment="1" applyProtection="1">
      <alignment horizontal="center" vertical="top"/>
    </xf>
    <xf numFmtId="0" fontId="0" fillId="0" borderId="30" xfId="0" applyFill="1" applyBorder="1" applyAlignment="1" applyProtection="1">
      <alignment horizontal="center" vertical="top"/>
    </xf>
    <xf numFmtId="0" fontId="3" fillId="17" borderId="87" xfId="0" applyFont="1" applyFill="1" applyBorder="1" applyAlignment="1" applyProtection="1">
      <alignment horizontal="center" vertical="top"/>
    </xf>
    <xf numFmtId="0" fontId="0" fillId="17" borderId="29" xfId="0" applyFill="1" applyBorder="1" applyAlignment="1" applyProtection="1">
      <alignment horizontal="center" vertical="top"/>
    </xf>
    <xf numFmtId="0" fontId="0" fillId="17" borderId="30" xfId="0" applyFill="1" applyBorder="1" applyAlignment="1" applyProtection="1">
      <alignment horizontal="center" vertical="top"/>
    </xf>
    <xf numFmtId="0" fontId="0" fillId="0" borderId="9" xfId="0" applyBorder="1" applyAlignment="1" applyProtection="1">
      <alignment horizontal="left"/>
    </xf>
    <xf numFmtId="0" fontId="3" fillId="0" borderId="3" xfId="0" applyFont="1" applyBorder="1" applyAlignment="1" applyProtection="1">
      <alignment horizontal="left"/>
    </xf>
    <xf numFmtId="0" fontId="0" fillId="0" borderId="0" xfId="0" applyAlignment="1" applyProtection="1"/>
    <xf numFmtId="0" fontId="3" fillId="0" borderId="3" xfId="0" applyFont="1" applyBorder="1" applyAlignment="1" applyProtection="1">
      <alignment horizontal="left" vertical="top"/>
    </xf>
    <xf numFmtId="0" fontId="0" fillId="0" borderId="0" xfId="0" applyAlignment="1" applyProtection="1">
      <alignment vertical="top"/>
    </xf>
    <xf numFmtId="0" fontId="3" fillId="0" borderId="5" xfId="0" applyFont="1" applyBorder="1" applyAlignment="1" applyProtection="1">
      <alignment horizontal="left"/>
    </xf>
    <xf numFmtId="0" fontId="0" fillId="0" borderId="6" xfId="0" applyBorder="1" applyAlignment="1" applyProtection="1">
      <alignment horizontal="left"/>
    </xf>
    <xf numFmtId="0" fontId="3" fillId="2" borderId="11" xfId="0" applyFont="1" applyFill="1" applyBorder="1" applyAlignment="1" applyProtection="1">
      <alignment horizontal="center" vertical="top"/>
    </xf>
    <xf numFmtId="0" fontId="0" fillId="0" borderId="1" xfId="0" applyBorder="1" applyAlignment="1" applyProtection="1">
      <alignment horizontal="center"/>
    </xf>
    <xf numFmtId="0" fontId="0" fillId="0" borderId="2" xfId="0" applyBorder="1" applyAlignment="1" applyProtection="1">
      <alignment horizontal="center"/>
    </xf>
    <xf numFmtId="0" fontId="0" fillId="2" borderId="3" xfId="0" applyFill="1" applyBorder="1" applyAlignment="1" applyProtection="1">
      <alignment horizontal="center" vertical="top"/>
    </xf>
    <xf numFmtId="0" fontId="0" fillId="0" borderId="0" xfId="0" applyBorder="1" applyAlignment="1" applyProtection="1">
      <alignment horizontal="center"/>
    </xf>
    <xf numFmtId="0" fontId="0" fillId="0" borderId="4" xfId="0" applyBorder="1" applyAlignment="1" applyProtection="1">
      <alignment horizontal="center"/>
    </xf>
    <xf numFmtId="0" fontId="0" fillId="2" borderId="5" xfId="0" applyFill="1" applyBorder="1" applyAlignment="1" applyProtection="1">
      <alignment horizontal="center" vertical="center"/>
    </xf>
    <xf numFmtId="0" fontId="0" fillId="4" borderId="9" xfId="0" applyFill="1" applyBorder="1" applyAlignment="1" applyProtection="1">
      <alignment horizontal="center" vertical="top"/>
    </xf>
    <xf numFmtId="0" fontId="0" fillId="4" borderId="10" xfId="0" applyFill="1" applyBorder="1" applyAlignment="1" applyProtection="1">
      <alignment horizontal="center" vertical="top"/>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7" xfId="0" applyFont="1" applyFill="1" applyBorder="1" applyAlignment="1" applyProtection="1">
      <alignment horizontal="center"/>
    </xf>
    <xf numFmtId="0" fontId="8" fillId="0" borderId="11" xfId="0" applyFont="1" applyBorder="1" applyAlignment="1" applyProtection="1">
      <alignment horizontal="left"/>
    </xf>
    <xf numFmtId="0" fontId="0" fillId="0" borderId="2" xfId="0" applyBorder="1" applyAlignment="1" applyProtection="1">
      <alignment horizontal="left"/>
    </xf>
    <xf numFmtId="0" fontId="8" fillId="0" borderId="3" xfId="0" applyFont="1" applyBorder="1" applyAlignment="1" applyProtection="1">
      <alignment horizontal="left" vertical="top"/>
    </xf>
    <xf numFmtId="0" fontId="0" fillId="0" borderId="4" xfId="0" applyBorder="1" applyAlignment="1" applyProtection="1">
      <alignment horizontal="left" vertical="top"/>
    </xf>
    <xf numFmtId="0" fontId="8" fillId="0" borderId="5" xfId="0" applyFont="1" applyBorder="1" applyAlignment="1" applyProtection="1">
      <alignment horizontal="left" vertical="top"/>
    </xf>
    <xf numFmtId="0" fontId="0" fillId="0" borderId="7" xfId="0" applyBorder="1" applyAlignment="1" applyProtection="1">
      <alignment horizontal="left" vertical="top"/>
    </xf>
    <xf numFmtId="0" fontId="3" fillId="4" borderId="18" xfId="0" applyFont="1" applyFill="1" applyBorder="1" applyAlignment="1" applyProtection="1">
      <alignment horizontal="center"/>
    </xf>
    <xf numFmtId="0" fontId="0" fillId="4" borderId="19" xfId="0" applyFill="1" applyBorder="1" applyAlignment="1" applyProtection="1">
      <alignment horizontal="center"/>
    </xf>
    <xf numFmtId="0" fontId="0" fillId="4" borderId="20" xfId="0" applyFill="1" applyBorder="1" applyAlignment="1" applyProtection="1">
      <alignment horizontal="center"/>
    </xf>
    <xf numFmtId="0" fontId="3" fillId="13" borderId="24" xfId="0" applyFont="1" applyFill="1" applyBorder="1" applyAlignment="1" applyProtection="1">
      <alignment horizontal="center" vertical="top"/>
    </xf>
    <xf numFmtId="0" fontId="0" fillId="13" borderId="17" xfId="0" applyFill="1" applyBorder="1" applyAlignment="1" applyProtection="1">
      <alignment horizontal="center" vertical="top"/>
    </xf>
    <xf numFmtId="0" fontId="0" fillId="13" borderId="25" xfId="0" applyFill="1" applyBorder="1" applyAlignment="1" applyProtection="1">
      <alignment horizontal="center" vertical="top"/>
    </xf>
  </cellXfs>
  <cellStyles count="7">
    <cellStyle name="Comma" xfId="1" builtinId="3"/>
    <cellStyle name="Comma 2" xfId="5" xr:uid="{00000000-0005-0000-0000-000001000000}"/>
    <cellStyle name="Comma 3" xfId="3" xr:uid="{00000000-0005-0000-0000-000002000000}"/>
    <cellStyle name="Hyperlink" xfId="2" builtinId="8"/>
    <cellStyle name="Normal" xfId="0" builtinId="0"/>
    <cellStyle name="Normal 2" xfId="4" xr:uid="{00000000-0005-0000-0000-000005000000}"/>
    <cellStyle name="Percent" xfId="6" builtinId="5"/>
  </cellStyles>
  <dxfs count="9">
    <dxf>
      <fill>
        <patternFill>
          <bgColor theme="0" tint="-4.9989318521683403E-2"/>
        </patternFill>
      </fill>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FF"/>
      <color rgb="FFFFFFFF"/>
      <color rgb="FF6600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Auxiliary%20Initiative%20Request"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1295400</xdr:colOff>
      <xdr:row>8</xdr:row>
      <xdr:rowOff>137160</xdr:rowOff>
    </xdr:from>
    <xdr:to>
      <xdr:col>1</xdr:col>
      <xdr:colOff>6286500</xdr:colOff>
      <xdr:row>8</xdr:row>
      <xdr:rowOff>579120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619375" y="2813685"/>
          <a:ext cx="4991100" cy="4419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800" b="1">
              <a:solidFill>
                <a:schemeClr val="bg1"/>
              </a:solidFill>
              <a:latin typeface="Arial" panose="020B0604020202020204" pitchFamily="34" charset="0"/>
              <a:cs typeface="Arial" panose="020B0604020202020204" pitchFamily="34" charset="0"/>
            </a:rPr>
            <a:t>JMU's Strategic</a:t>
          </a:r>
          <a:r>
            <a:rPr lang="en-US" sz="1800" b="1" baseline="0">
              <a:solidFill>
                <a:schemeClr val="bg1"/>
              </a:solidFill>
              <a:latin typeface="Arial" panose="020B0604020202020204" pitchFamily="34" charset="0"/>
              <a:cs typeface="Arial" panose="020B0604020202020204" pitchFamily="34" charset="0"/>
            </a:rPr>
            <a:t> Plan, 2020-2026</a:t>
          </a:r>
          <a:endParaRPr lang="en-US"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1371600</xdr:colOff>
      <xdr:row>15</xdr:row>
      <xdr:rowOff>127636</xdr:rowOff>
    </xdr:from>
    <xdr:to>
      <xdr:col>1</xdr:col>
      <xdr:colOff>5972175</xdr:colOff>
      <xdr:row>15</xdr:row>
      <xdr:rowOff>809625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695575" y="6347461"/>
          <a:ext cx="4600575" cy="68198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400" b="1">
              <a:solidFill>
                <a:schemeClr val="bg1"/>
              </a:solidFill>
              <a:latin typeface="Arial" panose="020B0604020202020204" pitchFamily="34" charset="0"/>
              <a:cs typeface="Arial" panose="020B0604020202020204" pitchFamily="34" charset="0"/>
            </a:rPr>
            <a:t>FY25 Budget Planning and Develoment Webpage</a:t>
          </a:r>
        </a:p>
        <a:p>
          <a:pPr algn="ctr"/>
          <a:br>
            <a:rPr lang="en-US" sz="1400" b="1">
              <a:solidFill>
                <a:schemeClr val="bg1"/>
              </a:solidFill>
              <a:latin typeface="Arial" panose="020B0604020202020204" pitchFamily="34" charset="0"/>
              <a:cs typeface="Arial" panose="020B0604020202020204" pitchFamily="34" charset="0"/>
            </a:rPr>
          </a:br>
          <a:r>
            <a:rPr lang="en-US" sz="1000" b="1">
              <a:solidFill>
                <a:schemeClr val="bg1"/>
              </a:solidFill>
              <a:latin typeface="Arial" panose="020B0604020202020204" pitchFamily="34" charset="0"/>
              <a:cs typeface="Arial" panose="020B0604020202020204" pitchFamily="34" charset="0"/>
            </a:rPr>
            <a:t>(Click this button to access OBM website)</a:t>
          </a:r>
        </a:p>
      </xdr:txBody>
    </xdr:sp>
    <xdr:clientData/>
  </xdr:twoCellAnchor>
  <xdr:twoCellAnchor>
    <xdr:from>
      <xdr:col>1</xdr:col>
      <xdr:colOff>1343024</xdr:colOff>
      <xdr:row>16</xdr:row>
      <xdr:rowOff>285749</xdr:rowOff>
    </xdr:from>
    <xdr:to>
      <xdr:col>1</xdr:col>
      <xdr:colOff>5972175</xdr:colOff>
      <xdr:row>16</xdr:row>
      <xdr:rowOff>990600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FF794AEE-BF1E-43FF-9B35-67ACFD59F1F7}"/>
            </a:ext>
          </a:extLst>
        </xdr:cNvPr>
        <xdr:cNvSpPr txBox="1"/>
      </xdr:nvSpPr>
      <xdr:spPr>
        <a:xfrm>
          <a:off x="2666999" y="7286624"/>
          <a:ext cx="4629151" cy="70485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800" b="1" baseline="0">
              <a:solidFill>
                <a:schemeClr val="bg1"/>
              </a:solidFill>
              <a:latin typeface="Arial" panose="020B0604020202020204" pitchFamily="34" charset="0"/>
              <a:cs typeface="Arial" panose="020B0604020202020204" pitchFamily="34" charset="0"/>
            </a:rPr>
            <a:t> budget@jmu.edu</a:t>
          </a:r>
        </a:p>
        <a:p>
          <a:pPr algn="ctr"/>
          <a:endParaRPr lang="en-US" sz="1100" b="1" baseline="0">
            <a:latin typeface="Arial" panose="020B0604020202020204" pitchFamily="34" charset="0"/>
            <a:cs typeface="Arial" panose="020B0604020202020204" pitchFamily="34" charset="0"/>
          </a:endParaRPr>
        </a:p>
        <a:p>
          <a:pPr algn="ctr"/>
          <a:r>
            <a:rPr lang="en-US" sz="900" b="1" baseline="0">
              <a:latin typeface="Arial" panose="020B0604020202020204" pitchFamily="34" charset="0"/>
              <a:cs typeface="Arial" panose="020B0604020202020204" pitchFamily="34" charset="0"/>
            </a:rPr>
            <a:t>(Click this button to compose an email message.)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76200</xdr:colOff>
      <xdr:row>58</xdr:row>
      <xdr:rowOff>95250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B163"/>
  <sheetViews>
    <sheetView showGridLines="0" tabSelected="1" zoomScaleNormal="100" workbookViewId="0">
      <selection activeCell="B7" sqref="B7"/>
    </sheetView>
  </sheetViews>
  <sheetFormatPr defaultColWidth="8.7109375" defaultRowHeight="12.75" x14ac:dyDescent="0.2"/>
  <cols>
    <col min="1" max="1" width="19.85546875" style="381" customWidth="1"/>
    <col min="2" max="2" width="108.7109375" style="381" customWidth="1"/>
    <col min="3" max="16384" width="8.7109375" style="381"/>
  </cols>
  <sheetData>
    <row r="1" spans="2:2" x14ac:dyDescent="0.2">
      <c r="B1" s="257"/>
    </row>
    <row r="2" spans="2:2" ht="15.75" x14ac:dyDescent="0.2">
      <c r="B2" s="382" t="s">
        <v>14</v>
      </c>
    </row>
    <row r="3" spans="2:2" ht="15" x14ac:dyDescent="0.2">
      <c r="B3" s="383"/>
    </row>
    <row r="4" spans="2:2" ht="51.75" customHeight="1" x14ac:dyDescent="0.2">
      <c r="B4" s="384" t="s">
        <v>227</v>
      </c>
    </row>
    <row r="5" spans="2:2" ht="12.75" customHeight="1" x14ac:dyDescent="0.2">
      <c r="B5" s="385"/>
    </row>
    <row r="6" spans="2:2" ht="28.5" x14ac:dyDescent="0.2">
      <c r="B6" s="384" t="s">
        <v>228</v>
      </c>
    </row>
    <row r="7" spans="2:2" ht="12.75" customHeight="1" x14ac:dyDescent="0.2">
      <c r="B7" s="386"/>
    </row>
    <row r="8" spans="2:2" ht="61.9" customHeight="1" x14ac:dyDescent="0.2">
      <c r="B8" s="387" t="s">
        <v>238</v>
      </c>
    </row>
    <row r="9" spans="2:2" ht="55.15" customHeight="1" x14ac:dyDescent="0.2">
      <c r="B9" s="388"/>
    </row>
    <row r="10" spans="2:2" ht="12.75" customHeight="1" x14ac:dyDescent="0.2">
      <c r="B10" s="388"/>
    </row>
    <row r="11" spans="2:2" ht="34.15" customHeight="1" x14ac:dyDescent="0.2">
      <c r="B11" s="384" t="s">
        <v>181</v>
      </c>
    </row>
    <row r="12" spans="2:2" ht="12.75" customHeight="1" x14ac:dyDescent="0.2">
      <c r="B12" s="384"/>
    </row>
    <row r="13" spans="2:2" ht="45" customHeight="1" x14ac:dyDescent="0.2">
      <c r="B13" s="384" t="s">
        <v>226</v>
      </c>
    </row>
    <row r="14" spans="2:2" ht="12.75" customHeight="1" x14ac:dyDescent="0.2">
      <c r="B14" s="384"/>
    </row>
    <row r="15" spans="2:2" ht="86.25" x14ac:dyDescent="0.2">
      <c r="B15" s="384" t="s">
        <v>229</v>
      </c>
    </row>
    <row r="16" spans="2:2" ht="82.5" customHeight="1" x14ac:dyDescent="0.2">
      <c r="B16" s="387"/>
    </row>
    <row r="17" spans="2:2" ht="87" customHeight="1" x14ac:dyDescent="0.2">
      <c r="B17" s="407" t="s">
        <v>199</v>
      </c>
    </row>
    <row r="18" spans="2:2" s="353" customFormat="1" ht="15" x14ac:dyDescent="0.2">
      <c r="B18" s="389"/>
    </row>
    <row r="19" spans="2:2" ht="15.75" x14ac:dyDescent="0.2">
      <c r="B19" s="382" t="s">
        <v>15</v>
      </c>
    </row>
    <row r="20" spans="2:2" x14ac:dyDescent="0.2">
      <c r="B20" s="390"/>
    </row>
    <row r="21" spans="2:2" ht="28.5" x14ac:dyDescent="0.2">
      <c r="B21" s="384" t="s">
        <v>141</v>
      </c>
    </row>
    <row r="22" spans="2:2" ht="13.5" thickBot="1" x14ac:dyDescent="0.25">
      <c r="B22" s="391"/>
    </row>
    <row r="23" spans="2:2" ht="18.75" thickBot="1" x14ac:dyDescent="0.25">
      <c r="B23" s="392" t="s">
        <v>145</v>
      </c>
    </row>
    <row r="24" spans="2:2" ht="18" x14ac:dyDescent="0.2">
      <c r="B24" s="393"/>
    </row>
    <row r="25" spans="2:2" ht="15.75" x14ac:dyDescent="0.2">
      <c r="B25" s="394" t="s">
        <v>142</v>
      </c>
    </row>
    <row r="26" spans="2:2" ht="15.75" x14ac:dyDescent="0.2">
      <c r="B26" s="395"/>
    </row>
    <row r="27" spans="2:2" ht="15.75" x14ac:dyDescent="0.2">
      <c r="B27" s="396" t="s">
        <v>153</v>
      </c>
    </row>
    <row r="28" spans="2:2" ht="15.75" customHeight="1" x14ac:dyDescent="0.2">
      <c r="B28" s="391"/>
    </row>
    <row r="29" spans="2:2" ht="79.5" customHeight="1" x14ac:dyDescent="0.2">
      <c r="B29" s="384" t="s">
        <v>200</v>
      </c>
    </row>
    <row r="30" spans="2:2" x14ac:dyDescent="0.2">
      <c r="B30" s="397"/>
    </row>
    <row r="31" spans="2:2" ht="28.5" x14ac:dyDescent="0.2">
      <c r="B31" s="384" t="s">
        <v>240</v>
      </c>
    </row>
    <row r="32" spans="2:2" ht="14.25" x14ac:dyDescent="0.2">
      <c r="B32" s="384"/>
    </row>
    <row r="33" spans="2:2" ht="14.25" x14ac:dyDescent="0.2">
      <c r="B33" s="384" t="s">
        <v>201</v>
      </c>
    </row>
    <row r="34" spans="2:2" ht="14.25" x14ac:dyDescent="0.2">
      <c r="B34" s="384"/>
    </row>
    <row r="35" spans="2:2" ht="28.5" x14ac:dyDescent="0.2">
      <c r="B35" s="384" t="s">
        <v>241</v>
      </c>
    </row>
    <row r="36" spans="2:2" ht="14.25" x14ac:dyDescent="0.2">
      <c r="B36" s="384"/>
    </row>
    <row r="37" spans="2:2" ht="15" x14ac:dyDescent="0.2">
      <c r="B37" s="398" t="s">
        <v>129</v>
      </c>
    </row>
    <row r="38" spans="2:2" ht="14.25" x14ac:dyDescent="0.2">
      <c r="B38" s="384"/>
    </row>
    <row r="39" spans="2:2" ht="15.75" x14ac:dyDescent="0.2">
      <c r="B39" s="396" t="s">
        <v>3</v>
      </c>
    </row>
    <row r="40" spans="2:2" ht="15.75" x14ac:dyDescent="0.2">
      <c r="B40" s="395"/>
    </row>
    <row r="41" spans="2:2" ht="14.25" x14ac:dyDescent="0.2">
      <c r="B41" s="399" t="s">
        <v>162</v>
      </c>
    </row>
    <row r="42" spans="2:2" ht="14.25" x14ac:dyDescent="0.2">
      <c r="B42" s="384"/>
    </row>
    <row r="43" spans="2:2" ht="28.5" x14ac:dyDescent="0.2">
      <c r="B43" s="384" t="s">
        <v>242</v>
      </c>
    </row>
    <row r="44" spans="2:2" ht="14.25" x14ac:dyDescent="0.2">
      <c r="B44" s="384"/>
    </row>
    <row r="45" spans="2:2" ht="28.5" x14ac:dyDescent="0.2">
      <c r="B45" s="384" t="s">
        <v>243</v>
      </c>
    </row>
    <row r="46" spans="2:2" ht="14.25" x14ac:dyDescent="0.2">
      <c r="B46" s="384"/>
    </row>
    <row r="47" spans="2:2" ht="28.5" x14ac:dyDescent="0.2">
      <c r="B47" s="384" t="s">
        <v>230</v>
      </c>
    </row>
    <row r="48" spans="2:2" ht="14.25" x14ac:dyDescent="0.2">
      <c r="B48" s="384"/>
    </row>
    <row r="49" spans="2:2" ht="28.5" x14ac:dyDescent="0.2">
      <c r="B49" s="384" t="s">
        <v>231</v>
      </c>
    </row>
    <row r="50" spans="2:2" ht="12.75" customHeight="1" x14ac:dyDescent="0.2">
      <c r="B50" s="384"/>
    </row>
    <row r="51" spans="2:2" ht="28.5" x14ac:dyDescent="0.2">
      <c r="B51" s="384" t="s">
        <v>232</v>
      </c>
    </row>
    <row r="52" spans="2:2" ht="12.75" customHeight="1" x14ac:dyDescent="0.2">
      <c r="B52" s="384"/>
    </row>
    <row r="53" spans="2:2" ht="14.25" x14ac:dyDescent="0.2">
      <c r="B53" s="384" t="s">
        <v>160</v>
      </c>
    </row>
    <row r="54" spans="2:2" ht="14.25" x14ac:dyDescent="0.2">
      <c r="B54" s="384"/>
    </row>
    <row r="55" spans="2:2" ht="15.75" x14ac:dyDescent="0.2">
      <c r="B55" s="394" t="s">
        <v>143</v>
      </c>
    </row>
    <row r="56" spans="2:2" ht="15" x14ac:dyDescent="0.2">
      <c r="B56" s="400" t="s">
        <v>130</v>
      </c>
    </row>
    <row r="57" spans="2:2" ht="43.5" x14ac:dyDescent="0.2">
      <c r="B57" s="401" t="s">
        <v>202</v>
      </c>
    </row>
    <row r="58" spans="2:2" ht="30" customHeight="1" x14ac:dyDescent="0.2">
      <c r="B58" s="384" t="s">
        <v>157</v>
      </c>
    </row>
    <row r="59" spans="2:2" ht="12.75" customHeight="1" x14ac:dyDescent="0.2">
      <c r="B59" s="384"/>
    </row>
    <row r="60" spans="2:2" ht="15" x14ac:dyDescent="0.2">
      <c r="B60" s="400" t="s">
        <v>163</v>
      </c>
    </row>
    <row r="61" spans="2:2" ht="14.25" x14ac:dyDescent="0.2">
      <c r="B61" s="408" t="s">
        <v>244</v>
      </c>
    </row>
    <row r="62" spans="2:2" ht="28.5" x14ac:dyDescent="0.2">
      <c r="B62" s="384" t="s">
        <v>164</v>
      </c>
    </row>
    <row r="63" spans="2:2" ht="12.75" customHeight="1" x14ac:dyDescent="0.2">
      <c r="B63" s="384"/>
    </row>
    <row r="64" spans="2:2" ht="15" x14ac:dyDescent="0.2">
      <c r="B64" s="400" t="s">
        <v>131</v>
      </c>
    </row>
    <row r="65" spans="2:2" ht="32.25" x14ac:dyDescent="0.2">
      <c r="B65" s="401" t="s">
        <v>245</v>
      </c>
    </row>
    <row r="66" spans="2:2" ht="28.5" x14ac:dyDescent="0.2">
      <c r="B66" s="384" t="s">
        <v>132</v>
      </c>
    </row>
    <row r="67" spans="2:2" ht="12.75" customHeight="1" x14ac:dyDescent="0.2">
      <c r="B67" s="401"/>
    </row>
    <row r="68" spans="2:2" ht="30" x14ac:dyDescent="0.2">
      <c r="B68" s="400" t="s">
        <v>133</v>
      </c>
    </row>
    <row r="69" spans="2:2" ht="29.25" x14ac:dyDescent="0.2">
      <c r="B69" s="401" t="s">
        <v>246</v>
      </c>
    </row>
    <row r="70" spans="2:2" ht="14.25" x14ac:dyDescent="0.2">
      <c r="B70" s="384" t="s">
        <v>134</v>
      </c>
    </row>
    <row r="71" spans="2:2" ht="14.25" x14ac:dyDescent="0.2">
      <c r="B71" s="384"/>
    </row>
    <row r="72" spans="2:2" ht="32.25" x14ac:dyDescent="0.2">
      <c r="B72" s="401" t="s">
        <v>233</v>
      </c>
    </row>
    <row r="73" spans="2:2" ht="33.75" customHeight="1" x14ac:dyDescent="0.2">
      <c r="B73" s="384" t="s">
        <v>135</v>
      </c>
    </row>
    <row r="74" spans="2:2" ht="14.25" x14ac:dyDescent="0.2">
      <c r="B74" s="384"/>
    </row>
    <row r="75" spans="2:2" ht="45" x14ac:dyDescent="0.2">
      <c r="B75" s="409" t="s">
        <v>180</v>
      </c>
    </row>
    <row r="76" spans="2:2" ht="30" customHeight="1" x14ac:dyDescent="0.2">
      <c r="B76" s="410" t="s">
        <v>234</v>
      </c>
    </row>
    <row r="77" spans="2:2" ht="15" x14ac:dyDescent="0.2">
      <c r="B77" s="410" t="s">
        <v>203</v>
      </c>
    </row>
    <row r="78" spans="2:2" ht="40.15" customHeight="1" x14ac:dyDescent="0.2">
      <c r="B78" s="411" t="s">
        <v>235</v>
      </c>
    </row>
    <row r="79" spans="2:2" ht="14.25" x14ac:dyDescent="0.2">
      <c r="B79" s="410" t="s">
        <v>179</v>
      </c>
    </row>
    <row r="80" spans="2:2" ht="14.25" x14ac:dyDescent="0.2">
      <c r="B80" s="410"/>
    </row>
    <row r="81" spans="2:2" ht="30" x14ac:dyDescent="0.2">
      <c r="B81" s="412" t="s">
        <v>136</v>
      </c>
    </row>
    <row r="82" spans="2:2" ht="12.75" customHeight="1" x14ac:dyDescent="0.2">
      <c r="B82" s="398"/>
    </row>
    <row r="83" spans="2:2" ht="15.75" x14ac:dyDescent="0.2">
      <c r="B83" s="394" t="s">
        <v>98</v>
      </c>
    </row>
    <row r="84" spans="2:2" ht="87" x14ac:dyDescent="0.2">
      <c r="B84" s="398" t="s">
        <v>236</v>
      </c>
    </row>
    <row r="85" spans="2:2" ht="20.25" x14ac:dyDescent="0.2">
      <c r="B85" s="402" t="s">
        <v>137</v>
      </c>
    </row>
    <row r="86" spans="2:2" ht="12.75" customHeight="1" x14ac:dyDescent="0.2">
      <c r="B86" s="403"/>
    </row>
    <row r="87" spans="2:2" ht="14.25" x14ac:dyDescent="0.2">
      <c r="B87" s="399" t="s">
        <v>204</v>
      </c>
    </row>
    <row r="88" spans="2:2" ht="14.25" x14ac:dyDescent="0.2">
      <c r="B88" s="399" t="s">
        <v>205</v>
      </c>
    </row>
    <row r="89" spans="2:2" ht="15" customHeight="1" x14ac:dyDescent="0.2">
      <c r="B89" s="399" t="s">
        <v>206</v>
      </c>
    </row>
    <row r="90" spans="2:2" ht="15" x14ac:dyDescent="0.2">
      <c r="B90" s="403"/>
    </row>
    <row r="91" spans="2:2" ht="45" x14ac:dyDescent="0.2">
      <c r="B91" s="398" t="s">
        <v>237</v>
      </c>
    </row>
    <row r="92" spans="2:2" ht="18" x14ac:dyDescent="0.2">
      <c r="B92" s="404" t="s">
        <v>138</v>
      </c>
    </row>
    <row r="93" spans="2:2" ht="18.75" thickBot="1" x14ac:dyDescent="0.25">
      <c r="B93" s="405"/>
    </row>
    <row r="94" spans="2:2" ht="18.75" thickBot="1" x14ac:dyDescent="0.25">
      <c r="B94" s="392" t="s">
        <v>146</v>
      </c>
    </row>
    <row r="95" spans="2:2" ht="28.5" x14ac:dyDescent="0.2">
      <c r="B95" s="384" t="s">
        <v>207</v>
      </c>
    </row>
    <row r="96" spans="2:2" ht="14.25" x14ac:dyDescent="0.2">
      <c r="B96" s="384"/>
    </row>
    <row r="97" spans="2:2" ht="14.25" x14ac:dyDescent="0.2">
      <c r="B97" s="384" t="s">
        <v>208</v>
      </c>
    </row>
    <row r="98" spans="2:2" ht="14.25" x14ac:dyDescent="0.2">
      <c r="B98" s="384"/>
    </row>
    <row r="99" spans="2:2" ht="14.25" x14ac:dyDescent="0.2">
      <c r="B99" s="384" t="s">
        <v>209</v>
      </c>
    </row>
    <row r="100" spans="2:2" ht="14.25" x14ac:dyDescent="0.2">
      <c r="B100" s="384"/>
    </row>
    <row r="101" spans="2:2" ht="14.25" x14ac:dyDescent="0.2">
      <c r="B101" s="384" t="s">
        <v>210</v>
      </c>
    </row>
    <row r="102" spans="2:2" ht="14.25" x14ac:dyDescent="0.2">
      <c r="B102" s="384"/>
    </row>
    <row r="103" spans="2:2" ht="28.5" x14ac:dyDescent="0.2">
      <c r="B103" s="401" t="s">
        <v>144</v>
      </c>
    </row>
    <row r="104" spans="2:2" ht="15" thickBot="1" x14ac:dyDescent="0.25">
      <c r="B104" s="406"/>
    </row>
    <row r="105" spans="2:2" ht="19.5" customHeight="1" thickBot="1" x14ac:dyDescent="0.25">
      <c r="B105" s="392" t="s">
        <v>147</v>
      </c>
    </row>
    <row r="106" spans="2:2" ht="14.25" x14ac:dyDescent="0.2">
      <c r="B106" s="384"/>
    </row>
    <row r="107" spans="2:2" ht="21.75" customHeight="1" x14ac:dyDescent="0.2">
      <c r="B107" s="394" t="s">
        <v>139</v>
      </c>
    </row>
    <row r="108" spans="2:2" ht="28.5" x14ac:dyDescent="0.2">
      <c r="B108" s="384" t="s">
        <v>207</v>
      </c>
    </row>
    <row r="109" spans="2:2" ht="12.75" customHeight="1" x14ac:dyDescent="0.2">
      <c r="B109" s="384"/>
    </row>
    <row r="110" spans="2:2" ht="14.25" x14ac:dyDescent="0.2">
      <c r="B110" s="384" t="s">
        <v>211</v>
      </c>
    </row>
    <row r="111" spans="2:2" ht="12.75" customHeight="1" x14ac:dyDescent="0.2">
      <c r="B111" s="384"/>
    </row>
    <row r="112" spans="2:2" ht="14.25" x14ac:dyDescent="0.2">
      <c r="B112" s="401" t="s">
        <v>212</v>
      </c>
    </row>
    <row r="113" spans="2:2" ht="12.75" customHeight="1" x14ac:dyDescent="0.2">
      <c r="B113" s="401"/>
    </row>
    <row r="114" spans="2:2" ht="14.25" x14ac:dyDescent="0.2">
      <c r="B114" s="384" t="s">
        <v>213</v>
      </c>
    </row>
    <row r="115" spans="2:2" ht="12.75" customHeight="1" x14ac:dyDescent="0.2">
      <c r="B115" s="384"/>
    </row>
    <row r="116" spans="2:2" ht="14.25" x14ac:dyDescent="0.2">
      <c r="B116" s="384" t="s">
        <v>214</v>
      </c>
    </row>
    <row r="117" spans="2:2" ht="12.75" customHeight="1" x14ac:dyDescent="0.2">
      <c r="B117" s="384"/>
    </row>
    <row r="118" spans="2:2" ht="42.75" x14ac:dyDescent="0.2">
      <c r="B118" s="401" t="s">
        <v>155</v>
      </c>
    </row>
    <row r="119" spans="2:2" ht="12.75" customHeight="1" x14ac:dyDescent="0.2">
      <c r="B119" s="384"/>
    </row>
    <row r="120" spans="2:2" ht="15" x14ac:dyDescent="0.2">
      <c r="B120" s="385" t="s">
        <v>239</v>
      </c>
    </row>
    <row r="121" spans="2:2" ht="12.75" customHeight="1" x14ac:dyDescent="0.2">
      <c r="B121" s="384"/>
    </row>
    <row r="122" spans="2:2" ht="60" x14ac:dyDescent="0.2">
      <c r="B122" s="400" t="s">
        <v>215</v>
      </c>
    </row>
    <row r="123" spans="2:2" ht="12.75" customHeight="1" x14ac:dyDescent="0.2">
      <c r="B123" s="385"/>
    </row>
    <row r="124" spans="2:2" ht="15.75" x14ac:dyDescent="0.2">
      <c r="B124" s="394" t="s">
        <v>140</v>
      </c>
    </row>
    <row r="125" spans="2:2" ht="12.75" customHeight="1" x14ac:dyDescent="0.2">
      <c r="B125" s="384"/>
    </row>
    <row r="126" spans="2:2" ht="28.5" x14ac:dyDescent="0.2">
      <c r="B126" s="384" t="s">
        <v>207</v>
      </c>
    </row>
    <row r="127" spans="2:2" ht="12.75" customHeight="1" x14ac:dyDescent="0.2">
      <c r="B127" s="384"/>
    </row>
    <row r="128" spans="2:2" ht="28.5" x14ac:dyDescent="0.2">
      <c r="B128" s="384" t="s">
        <v>216</v>
      </c>
    </row>
    <row r="129" spans="2:2" ht="12.75" customHeight="1" x14ac:dyDescent="0.2">
      <c r="B129" s="384"/>
    </row>
    <row r="130" spans="2:2" ht="14.25" x14ac:dyDescent="0.2">
      <c r="B130" s="401" t="s">
        <v>212</v>
      </c>
    </row>
    <row r="131" spans="2:2" ht="12.75" customHeight="1" x14ac:dyDescent="0.2">
      <c r="B131" s="401"/>
    </row>
    <row r="132" spans="2:2" ht="30" customHeight="1" x14ac:dyDescent="0.2">
      <c r="B132" s="384" t="s">
        <v>217</v>
      </c>
    </row>
    <row r="133" spans="2:2" ht="12.75" customHeight="1" x14ac:dyDescent="0.2">
      <c r="B133" s="257"/>
    </row>
    <row r="134" spans="2:2" ht="28.5" x14ac:dyDescent="0.2">
      <c r="B134" s="384" t="s">
        <v>218</v>
      </c>
    </row>
    <row r="135" spans="2:2" ht="12.75" customHeight="1" x14ac:dyDescent="0.2">
      <c r="B135" s="384"/>
    </row>
    <row r="136" spans="2:2" ht="93.75" customHeight="1" x14ac:dyDescent="0.2">
      <c r="B136" s="401" t="s">
        <v>219</v>
      </c>
    </row>
    <row r="137" spans="2:2" ht="12.75" customHeight="1" thickBot="1" x14ac:dyDescent="0.25">
      <c r="B137" s="384" t="s">
        <v>2</v>
      </c>
    </row>
    <row r="138" spans="2:2" ht="18.75" thickBot="1" x14ac:dyDescent="0.25">
      <c r="B138" s="392" t="s">
        <v>148</v>
      </c>
    </row>
    <row r="139" spans="2:2" ht="12.75" customHeight="1" x14ac:dyDescent="0.2">
      <c r="B139" s="384"/>
    </row>
    <row r="140" spans="2:2" ht="15.75" x14ac:dyDescent="0.2">
      <c r="B140" s="394" t="s">
        <v>169</v>
      </c>
    </row>
    <row r="141" spans="2:2" ht="12.75" customHeight="1" x14ac:dyDescent="0.2">
      <c r="B141" s="385"/>
    </row>
    <row r="142" spans="2:2" ht="28.5" x14ac:dyDescent="0.2">
      <c r="B142" s="384" t="s">
        <v>207</v>
      </c>
    </row>
    <row r="143" spans="2:2" ht="12.75" customHeight="1" x14ac:dyDescent="0.2">
      <c r="B143" s="384"/>
    </row>
    <row r="144" spans="2:2" ht="14.25" x14ac:dyDescent="0.2">
      <c r="B144" s="384" t="s">
        <v>220</v>
      </c>
    </row>
    <row r="145" spans="2:2" ht="12.75" customHeight="1" x14ac:dyDescent="0.2">
      <c r="B145" s="384"/>
    </row>
    <row r="146" spans="2:2" ht="14.25" x14ac:dyDescent="0.2">
      <c r="B146" s="384" t="s">
        <v>221</v>
      </c>
    </row>
    <row r="147" spans="2:2" ht="12.75" customHeight="1" x14ac:dyDescent="0.2">
      <c r="B147" s="384"/>
    </row>
    <row r="148" spans="2:2" ht="14.25" x14ac:dyDescent="0.2">
      <c r="B148" s="384" t="s">
        <v>222</v>
      </c>
    </row>
    <row r="149" spans="2:2" ht="12.75" customHeight="1" x14ac:dyDescent="0.2">
      <c r="B149" s="384"/>
    </row>
    <row r="150" spans="2:2" ht="28.5" x14ac:dyDescent="0.2">
      <c r="B150" s="401" t="s">
        <v>156</v>
      </c>
    </row>
    <row r="151" spans="2:2" ht="12.75" customHeight="1" x14ac:dyDescent="0.2">
      <c r="B151" s="385"/>
    </row>
    <row r="152" spans="2:2" ht="15.75" x14ac:dyDescent="0.2">
      <c r="B152" s="394" t="s">
        <v>168</v>
      </c>
    </row>
    <row r="153" spans="2:2" ht="12.75" customHeight="1" x14ac:dyDescent="0.2">
      <c r="B153" s="384"/>
    </row>
    <row r="154" spans="2:2" ht="28.5" x14ac:dyDescent="0.2">
      <c r="B154" s="384" t="s">
        <v>207</v>
      </c>
    </row>
    <row r="155" spans="2:2" ht="12.75" customHeight="1" x14ac:dyDescent="0.2">
      <c r="B155" s="384"/>
    </row>
    <row r="156" spans="2:2" ht="14.25" x14ac:dyDescent="0.2">
      <c r="B156" s="384" t="s">
        <v>223</v>
      </c>
    </row>
    <row r="157" spans="2:2" ht="12.75" customHeight="1" x14ac:dyDescent="0.2">
      <c r="B157" s="384"/>
    </row>
    <row r="158" spans="2:2" ht="14.25" x14ac:dyDescent="0.2">
      <c r="B158" s="384" t="s">
        <v>224</v>
      </c>
    </row>
    <row r="159" spans="2:2" ht="12.75" customHeight="1" x14ac:dyDescent="0.2">
      <c r="B159" s="384"/>
    </row>
    <row r="160" spans="2:2" ht="14.25" x14ac:dyDescent="0.2">
      <c r="B160" s="384" t="s">
        <v>225</v>
      </c>
    </row>
    <row r="161" spans="2:2" ht="12.75" customHeight="1" x14ac:dyDescent="0.2">
      <c r="B161" s="384"/>
    </row>
    <row r="162" spans="2:2" ht="28.5" x14ac:dyDescent="0.2">
      <c r="B162" s="401" t="s">
        <v>167</v>
      </c>
    </row>
    <row r="163" spans="2:2" x14ac:dyDescent="0.2">
      <c r="B163" s="257"/>
    </row>
  </sheetData>
  <sheetProtection algorithmName="SHA-512" hashValue="x7FxrIAz9PeGiixzzK3fwKZ6WheBV4neVJc3NqlrS+W6NA9w8K5ZT0YnmbNx1+aDgBro/ebQWxmeNT/mGMFIUA==" saltValue="b+cyfI6KRE/8i3YoEOKzRw==" spinCount="100000" sheet="1" selectLockedCells="1"/>
  <pageMargins left="0.7" right="0.7" top="0.75" bottom="0.75" header="0.3" footer="0.3"/>
  <pageSetup scale="78" orientation="portrait" r:id="rId1"/>
  <headerFooter>
    <oddFooter>&amp;L&amp;8AuxInit - Instructions&amp;C&amp;8&amp;D &amp;T&amp;R&amp;8Page &amp;P of  &amp;N Pages</oddFooter>
  </headerFooter>
  <rowBreaks count="5" manualBreakCount="5">
    <brk id="18" min="1" max="1" man="1"/>
    <brk id="54" min="1" max="1" man="1"/>
    <brk id="93" min="1" max="1" man="1"/>
    <brk id="104" min="1" max="1" man="1"/>
    <brk id="137"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499984740745262"/>
    <pageSetUpPr fitToPage="1"/>
  </sheetPr>
  <dimension ref="B1:H48"/>
  <sheetViews>
    <sheetView zoomScaleNormal="100" zoomScaleSheetLayoutView="44" workbookViewId="0">
      <selection activeCell="B24" sqref="B24:D24"/>
    </sheetView>
  </sheetViews>
  <sheetFormatPr defaultColWidth="8.7109375" defaultRowHeight="12.75" x14ac:dyDescent="0.2"/>
  <cols>
    <col min="1" max="1" width="19.7109375" style="295" customWidth="1"/>
    <col min="2" max="2" width="60.7109375" style="295" customWidth="1"/>
    <col min="3" max="3" width="10.7109375" style="295" customWidth="1"/>
    <col min="4" max="4" width="50.7109375" style="295" customWidth="1"/>
    <col min="5" max="5" width="11.7109375" style="295" customWidth="1"/>
    <col min="6" max="16384" width="8.7109375" style="295"/>
  </cols>
  <sheetData>
    <row r="1" spans="2:8" ht="18.75" thickBot="1" x14ac:dyDescent="0.25">
      <c r="B1" s="444" t="s">
        <v>247</v>
      </c>
      <c r="C1" s="445"/>
      <c r="D1" s="446"/>
      <c r="E1" s="416"/>
      <c r="F1" s="417"/>
      <c r="G1" s="298"/>
      <c r="H1" s="298"/>
    </row>
    <row r="2" spans="2:8" ht="7.15" customHeight="1" thickBot="1" x14ac:dyDescent="0.25">
      <c r="B2" s="467"/>
      <c r="C2" s="468"/>
      <c r="D2" s="469"/>
      <c r="E2" s="416"/>
      <c r="F2" s="417"/>
      <c r="G2" s="298"/>
      <c r="H2" s="298"/>
    </row>
    <row r="3" spans="2:8" ht="18" customHeight="1" thickBot="1" x14ac:dyDescent="0.3">
      <c r="B3" s="459" t="s">
        <v>102</v>
      </c>
      <c r="C3" s="460"/>
      <c r="D3" s="461"/>
      <c r="E3" s="418"/>
      <c r="F3" s="419"/>
      <c r="G3" s="299"/>
      <c r="H3" s="299"/>
    </row>
    <row r="4" spans="2:8" x14ac:dyDescent="0.2">
      <c r="B4" s="248" t="s">
        <v>0</v>
      </c>
      <c r="C4" s="96" t="str">
        <f>IF(LEN(D4)&lt;=0, "Required", " ")</f>
        <v>Required</v>
      </c>
      <c r="D4" s="98"/>
      <c r="E4" s="300" t="str">
        <f>IF(LEN(C4)&lt;=0, "Required", " ")</f>
        <v xml:space="preserve"> </v>
      </c>
    </row>
    <row r="5" spans="2:8" x14ac:dyDescent="0.2">
      <c r="B5" s="248" t="s">
        <v>1</v>
      </c>
      <c r="C5" s="96" t="str">
        <f>IF(LEN(D5)&lt;= 3, "Required", " ")</f>
        <v>Required</v>
      </c>
      <c r="D5" s="99"/>
    </row>
    <row r="6" spans="2:8" ht="13.5" thickBot="1" x14ac:dyDescent="0.25">
      <c r="B6" s="10" t="s">
        <v>13</v>
      </c>
      <c r="C6" s="97" t="str">
        <f>IF(LEN(D6)&lt;= 1, "Required", " ")</f>
        <v>Required</v>
      </c>
      <c r="D6" s="100"/>
    </row>
    <row r="7" spans="2:8" ht="6" customHeight="1" thickBot="1" x14ac:dyDescent="0.25">
      <c r="B7" s="3"/>
      <c r="C7" s="9"/>
      <c r="D7" s="9"/>
      <c r="E7" s="301"/>
    </row>
    <row r="8" spans="2:8" ht="13.5" thickBot="1" x14ac:dyDescent="0.25">
      <c r="B8" s="8" t="s">
        <v>3</v>
      </c>
      <c r="C8" s="7" t="s">
        <v>4</v>
      </c>
      <c r="D8" s="7" t="s">
        <v>5</v>
      </c>
      <c r="E8" s="301"/>
    </row>
    <row r="9" spans="2:8" x14ac:dyDescent="0.2">
      <c r="B9" s="103" t="s">
        <v>118</v>
      </c>
      <c r="C9" s="104"/>
      <c r="D9" s="105">
        <f>'(2) Revenue'!E55</f>
        <v>0</v>
      </c>
      <c r="E9" s="301"/>
    </row>
    <row r="10" spans="2:8" x14ac:dyDescent="0.2">
      <c r="B10" s="103"/>
      <c r="C10" s="104"/>
      <c r="D10" s="104"/>
      <c r="E10" s="301"/>
    </row>
    <row r="11" spans="2:8" x14ac:dyDescent="0.2">
      <c r="B11" s="3" t="s">
        <v>72</v>
      </c>
      <c r="C11" s="4">
        <f>'(3) Personal Services'!E31</f>
        <v>0</v>
      </c>
      <c r="D11" s="14">
        <f>'(3) Personal Services'!P31</f>
        <v>0</v>
      </c>
      <c r="E11" s="301"/>
    </row>
    <row r="12" spans="2:8" x14ac:dyDescent="0.2">
      <c r="B12" s="3" t="s">
        <v>71</v>
      </c>
      <c r="C12" s="4">
        <f>'(3) Personal Services'!E70</f>
        <v>0</v>
      </c>
      <c r="D12" s="5">
        <f>'(3) Personal Services'!I70</f>
        <v>0</v>
      </c>
      <c r="E12" s="301"/>
    </row>
    <row r="13" spans="2:8" x14ac:dyDescent="0.2">
      <c r="B13" s="3" t="s">
        <v>100</v>
      </c>
      <c r="C13" s="4"/>
      <c r="D13" s="5">
        <f>'(4) Nonpersonal Services'!E36</f>
        <v>0</v>
      </c>
      <c r="E13" s="301"/>
    </row>
    <row r="14" spans="2:8" x14ac:dyDescent="0.2">
      <c r="B14" s="3" t="s">
        <v>101</v>
      </c>
      <c r="C14" s="4"/>
      <c r="D14" s="5">
        <f>'(4) Nonpersonal Services'!E47</f>
        <v>0</v>
      </c>
      <c r="E14" s="301"/>
    </row>
    <row r="15" spans="2:8" ht="13.5" thickBot="1" x14ac:dyDescent="0.25">
      <c r="B15" s="106" t="s">
        <v>124</v>
      </c>
      <c r="C15" s="4"/>
      <c r="D15" s="112">
        <f>ROUND(0.11*(SUM(D11,D12,D13,D14)),0)</f>
        <v>0</v>
      </c>
      <c r="E15" s="301"/>
    </row>
    <row r="16" spans="2:8" ht="13.5" thickBot="1" x14ac:dyDescent="0.25">
      <c r="B16" s="107" t="s">
        <v>125</v>
      </c>
      <c r="C16" s="108">
        <f>SUM(C11:C14)</f>
        <v>0</v>
      </c>
      <c r="D16" s="109">
        <f>SUM(D11:D15)</f>
        <v>0</v>
      </c>
      <c r="E16" s="301"/>
    </row>
    <row r="17" spans="2:5" ht="13.5" thickBot="1" x14ac:dyDescent="0.25">
      <c r="B17" s="106"/>
      <c r="C17" s="110"/>
      <c r="D17" s="111"/>
      <c r="E17" s="301"/>
    </row>
    <row r="18" spans="2:5" ht="13.5" thickBot="1" x14ac:dyDescent="0.25">
      <c r="B18" s="106" t="s">
        <v>126</v>
      </c>
      <c r="C18" s="108"/>
      <c r="D18" s="109">
        <f>D9 - D16</f>
        <v>0</v>
      </c>
      <c r="E18" s="301"/>
    </row>
    <row r="19" spans="2:5" ht="13.5" thickBot="1" x14ac:dyDescent="0.25">
      <c r="B19" s="3"/>
      <c r="C19" s="6"/>
      <c r="D19" s="15"/>
      <c r="E19" s="301"/>
    </row>
    <row r="20" spans="2:5" ht="6" hidden="1" customHeight="1" x14ac:dyDescent="0.2">
      <c r="B20" s="3"/>
      <c r="C20" s="9"/>
      <c r="D20" s="9"/>
      <c r="E20" s="301"/>
    </row>
    <row r="21" spans="2:5" ht="18" customHeight="1" thickBot="1" x14ac:dyDescent="0.25">
      <c r="B21" s="464" t="s">
        <v>154</v>
      </c>
      <c r="C21" s="465"/>
      <c r="D21" s="466"/>
      <c r="E21" s="301"/>
    </row>
    <row r="22" spans="2:5" s="297" customFormat="1" ht="15" customHeight="1" thickBot="1" x14ac:dyDescent="0.25">
      <c r="B22" s="456" t="s">
        <v>103</v>
      </c>
      <c r="C22" s="457"/>
      <c r="D22" s="458"/>
      <c r="E22" s="302"/>
    </row>
    <row r="23" spans="2:5" s="297" customFormat="1" ht="26.1" customHeight="1" thickBot="1" x14ac:dyDescent="0.25">
      <c r="B23" s="96" t="str">
        <f>IF(LEN(B24)&lt;= 10, "Required Information in Following Row", " ")</f>
        <v>Required Information in Following Row</v>
      </c>
      <c r="C23" s="476" t="s">
        <v>170</v>
      </c>
      <c r="D23" s="477"/>
      <c r="E23" s="302"/>
    </row>
    <row r="24" spans="2:5" ht="160.15" customHeight="1" thickBot="1" x14ac:dyDescent="0.25">
      <c r="B24" s="480"/>
      <c r="C24" s="481"/>
      <c r="D24" s="482"/>
    </row>
    <row r="25" spans="2:5" ht="15" customHeight="1" thickBot="1" x14ac:dyDescent="0.25">
      <c r="B25" s="422" t="s">
        <v>165</v>
      </c>
      <c r="C25" s="423"/>
      <c r="D25" s="424"/>
      <c r="E25" s="301"/>
    </row>
    <row r="26" spans="2:5" ht="15" customHeight="1" thickBot="1" x14ac:dyDescent="0.25">
      <c r="B26" s="249"/>
      <c r="C26" s="478" t="s">
        <v>171</v>
      </c>
      <c r="D26" s="479"/>
      <c r="E26" s="301"/>
    </row>
    <row r="27" spans="2:5" ht="100.15" customHeight="1" thickBot="1" x14ac:dyDescent="0.25">
      <c r="B27" s="437"/>
      <c r="C27" s="438"/>
      <c r="D27" s="439"/>
    </row>
    <row r="28" spans="2:5" ht="15" customHeight="1" thickBot="1" x14ac:dyDescent="0.25">
      <c r="B28" s="422" t="s">
        <v>104</v>
      </c>
      <c r="C28" s="423"/>
      <c r="D28" s="424"/>
      <c r="E28" s="301"/>
    </row>
    <row r="29" spans="2:5" ht="26.1" customHeight="1" thickBot="1" x14ac:dyDescent="0.25">
      <c r="B29" s="245" t="str">
        <f>IF(LEN(B30)&lt;= 10, "Required to Enter Information in Following Row", " ")</f>
        <v>Required to Enter Information in Following Row</v>
      </c>
      <c r="C29" s="435" t="s">
        <v>172</v>
      </c>
      <c r="D29" s="436"/>
    </row>
    <row r="30" spans="2:5" ht="150" customHeight="1" thickBot="1" x14ac:dyDescent="0.25">
      <c r="B30" s="425"/>
      <c r="C30" s="426"/>
      <c r="D30" s="427"/>
    </row>
    <row r="31" spans="2:5" ht="25.5" customHeight="1" thickBot="1" x14ac:dyDescent="0.25">
      <c r="B31" s="450" t="s">
        <v>166</v>
      </c>
      <c r="C31" s="451"/>
      <c r="D31" s="452"/>
    </row>
    <row r="32" spans="2:5" ht="17.25" customHeight="1" thickBot="1" x14ac:dyDescent="0.25">
      <c r="B32" s="101" t="str">
        <f>IF((C32)= "Choose One Core Quality From Drop Down List:", "Required to Use Drop Down List To Right", " ")</f>
        <v>Required to Use Drop Down List To Right</v>
      </c>
      <c r="C32" s="431" t="s">
        <v>99</v>
      </c>
      <c r="D32" s="432"/>
      <c r="E32" s="303"/>
    </row>
    <row r="33" spans="2:5" ht="26.1" customHeight="1" thickBot="1" x14ac:dyDescent="0.25">
      <c r="B33" s="245" t="str">
        <f>IF(LEN(B34)&lt;= 10, "Required to Enter Information in Following Row", " ")</f>
        <v>Required to Enter Information in Following Row</v>
      </c>
      <c r="C33" s="435" t="s">
        <v>173</v>
      </c>
      <c r="D33" s="436"/>
    </row>
    <row r="34" spans="2:5" ht="75" customHeight="1" thickBot="1" x14ac:dyDescent="0.25">
      <c r="B34" s="428"/>
      <c r="C34" s="429"/>
      <c r="D34" s="430"/>
    </row>
    <row r="35" spans="2:5" ht="28.5" customHeight="1" thickBot="1" x14ac:dyDescent="0.25">
      <c r="B35" s="453" t="s">
        <v>182</v>
      </c>
      <c r="C35" s="454"/>
      <c r="D35" s="455"/>
    </row>
    <row r="36" spans="2:5" ht="12.75" hidden="1" customHeight="1" x14ac:dyDescent="0.2">
      <c r="B36" s="413" t="s">
        <v>106</v>
      </c>
      <c r="C36" s="414"/>
      <c r="D36" s="415"/>
      <c r="E36" s="304"/>
    </row>
    <row r="37" spans="2:5" ht="12.75" customHeight="1" x14ac:dyDescent="0.2">
      <c r="B37" s="420" t="s">
        <v>183</v>
      </c>
      <c r="C37" s="433" t="str">
        <f>IF(LEN(D37)&lt;= 10, "Required", " ")</f>
        <v>Required</v>
      </c>
      <c r="D37" s="462"/>
    </row>
    <row r="38" spans="2:5" x14ac:dyDescent="0.2">
      <c r="B38" s="421"/>
      <c r="C38" s="434"/>
      <c r="D38" s="463"/>
    </row>
    <row r="39" spans="2:5" ht="17.25" customHeight="1" thickBot="1" x14ac:dyDescent="0.25">
      <c r="B39" s="470" t="s">
        <v>184</v>
      </c>
      <c r="C39" s="471"/>
      <c r="D39" s="472"/>
    </row>
    <row r="40" spans="2:5" ht="29.25" customHeight="1" thickBot="1" x14ac:dyDescent="0.25">
      <c r="B40" s="245" t="str">
        <f>IF(LEN(B41)&lt;= 10, "Required to Enter Information in Following Row", " ")</f>
        <v>Required to Enter Information in Following Row</v>
      </c>
      <c r="C40" s="440" t="s">
        <v>174</v>
      </c>
      <c r="D40" s="441"/>
      <c r="E40" s="305"/>
    </row>
    <row r="41" spans="2:5" ht="55.15" customHeight="1" thickBot="1" x14ac:dyDescent="0.25">
      <c r="B41" s="473"/>
      <c r="C41" s="474"/>
      <c r="D41" s="475"/>
    </row>
    <row r="42" spans="2:5" ht="18" customHeight="1" thickTop="1" thickBot="1" x14ac:dyDescent="0.25">
      <c r="B42" s="447" t="s">
        <v>98</v>
      </c>
      <c r="C42" s="448"/>
      <c r="D42" s="449"/>
    </row>
    <row r="43" spans="2:5" ht="25.5" customHeight="1" thickTop="1" x14ac:dyDescent="0.2">
      <c r="B43" s="251" t="s">
        <v>175</v>
      </c>
      <c r="C43" s="102" t="str">
        <f>IF(LEN(D43)&lt;= 7, "Required", " ")</f>
        <v>Required</v>
      </c>
      <c r="D43" s="252"/>
    </row>
    <row r="44" spans="2:5" ht="15" customHeight="1" x14ac:dyDescent="0.2">
      <c r="B44" s="28" t="s">
        <v>105</v>
      </c>
      <c r="C44" s="247" t="str">
        <f>IF(LEN(D44)&lt;=4, "Required", " ")</f>
        <v>Required</v>
      </c>
      <c r="D44" s="372"/>
    </row>
    <row r="45" spans="2:5" ht="25.5" customHeight="1" thickBot="1" x14ac:dyDescent="0.25">
      <c r="B45" s="250" t="s">
        <v>176</v>
      </c>
      <c r="C45" s="244" t="str">
        <f>IF(LEN(D45)&lt;= 1, "Required", " ")</f>
        <v>Required</v>
      </c>
      <c r="D45" s="253"/>
    </row>
    <row r="46" spans="2:5" ht="13.5" thickTop="1" x14ac:dyDescent="0.2">
      <c r="B46" s="114"/>
      <c r="C46" s="9"/>
      <c r="D46" s="9"/>
    </row>
    <row r="47" spans="2:5" ht="18.75" x14ac:dyDescent="0.3">
      <c r="B47" s="442" t="str">
        <f>IF(OR(E10 = "Required",C11 = "Required",C12 = "Required", LEFT(B23,8)= "Required",LEFT(B29,8) = "Required",LEFT(B32,8) = "Required",LEFT(B33,8) = "Required", C36 = "Required",C37 = "Required", LEFT(B40,8) = "Required",C43 = "Required",C44 = "Required", C45 = "Required") = TRUE, "FORM NOT COMPLETE", "FORM COMPLETE")</f>
        <v>FORM NOT COMPLETE</v>
      </c>
      <c r="C47" s="443"/>
      <c r="D47" s="443"/>
    </row>
    <row r="48" spans="2:5" x14ac:dyDescent="0.2">
      <c r="B48" s="2"/>
      <c r="C48" s="2"/>
      <c r="D48" s="2"/>
    </row>
  </sheetData>
  <sheetProtection algorithmName="SHA-512" hashValue="jfsXhhQ3hyyRm3iW8MQsHPv4TEUhcnGno6y20xKSpVRGP76JT/cGMMh2ev/wmonBmTCdTa/J5dM6VHopxEU5Aw==" saltValue="rGFgqhiolY1ulcuBTPjqTA==" spinCount="100000" sheet="1" selectLockedCells="1"/>
  <mergeCells count="27">
    <mergeCell ref="C40:D40"/>
    <mergeCell ref="B47:D47"/>
    <mergeCell ref="B1:D1"/>
    <mergeCell ref="B42:D42"/>
    <mergeCell ref="B31:D31"/>
    <mergeCell ref="B35:D35"/>
    <mergeCell ref="B22:D22"/>
    <mergeCell ref="B3:D3"/>
    <mergeCell ref="D37:D38"/>
    <mergeCell ref="B21:D21"/>
    <mergeCell ref="B2:D2"/>
    <mergeCell ref="B39:D39"/>
    <mergeCell ref="B41:D41"/>
    <mergeCell ref="C23:D23"/>
    <mergeCell ref="C26:D26"/>
    <mergeCell ref="B24:D24"/>
    <mergeCell ref="E1:F3"/>
    <mergeCell ref="B37:B38"/>
    <mergeCell ref="B28:D28"/>
    <mergeCell ref="B30:D30"/>
    <mergeCell ref="B34:D34"/>
    <mergeCell ref="C32:D32"/>
    <mergeCell ref="C37:C38"/>
    <mergeCell ref="B25:D25"/>
    <mergeCell ref="C29:D29"/>
    <mergeCell ref="C33:D33"/>
    <mergeCell ref="B27:D27"/>
  </mergeCells>
  <phoneticPr fontId="0" type="noConversion"/>
  <conditionalFormatting sqref="D4:D6">
    <cfRule type="expression" dxfId="8" priority="15">
      <formula>C4:C6= "Required"</formula>
    </cfRule>
  </conditionalFormatting>
  <conditionalFormatting sqref="D43:D45">
    <cfRule type="expression" dxfId="7" priority="10">
      <formula>C43:C45 = "Required"</formula>
    </cfRule>
  </conditionalFormatting>
  <conditionalFormatting sqref="B24">
    <cfRule type="expression" dxfId="6" priority="20">
      <formula>B23="Required Information in Following Row"</formula>
    </cfRule>
  </conditionalFormatting>
  <conditionalFormatting sqref="C32">
    <cfRule type="expression" dxfId="5" priority="9">
      <formula>B32= "Required to Use Drop Down List To Right"</formula>
    </cfRule>
  </conditionalFormatting>
  <conditionalFormatting sqref="B34">
    <cfRule type="expression" dxfId="4" priority="23">
      <formula>B33= "Required to Enter Information in Following Row"</formula>
    </cfRule>
  </conditionalFormatting>
  <conditionalFormatting sqref="B41">
    <cfRule type="expression" dxfId="3" priority="4">
      <formula xml:space="preserve"> B40 = "Required to Enter Information in Following Row"</formula>
    </cfRule>
  </conditionalFormatting>
  <conditionalFormatting sqref="B47:D47">
    <cfRule type="expression" dxfId="2" priority="3">
      <formula>B47 = "FORM NOT COMPLETE"</formula>
    </cfRule>
  </conditionalFormatting>
  <conditionalFormatting sqref="B47:D47">
    <cfRule type="expression" dxfId="1" priority="2">
      <formula>B47= "FORM COMPLETE"</formula>
    </cfRule>
  </conditionalFormatting>
  <conditionalFormatting sqref="D36:D38">
    <cfRule type="expression" dxfId="0" priority="1">
      <formula>C36:C37 = "Required"</formula>
    </cfRule>
  </conditionalFormatting>
  <pageMargins left="0.5" right="0.5" top="0.6" bottom="0.4" header="0.25" footer="0.25"/>
  <pageSetup scale="63" orientation="portrait" cellComments="asDisplayed" r:id="rId1"/>
  <headerFooter alignWithMargins="0">
    <oddHeader>&amp;CJames Madison University
Budget Development Process</oddHeader>
    <oddFooter xml:space="preserve">&amp;L&amp;8Auxinit - Summary&amp;C&amp;8&amp;D &amp;T &amp;R&amp;8Page &amp;P of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Core_Qlty_Lkup!$A$1:$A$12</xm:f>
          </x14:formula1>
          <xm:sqref>C32:D32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B1:E56"/>
  <sheetViews>
    <sheetView zoomScaleNormal="100" workbookViewId="0">
      <selection activeCell="E12" sqref="E12"/>
    </sheetView>
  </sheetViews>
  <sheetFormatPr defaultColWidth="9.28515625" defaultRowHeight="12.75" x14ac:dyDescent="0.2"/>
  <cols>
    <col min="1" max="1" width="9.28515625" style="295"/>
    <col min="2" max="2" width="15.7109375" style="295" customWidth="1"/>
    <col min="3" max="3" width="68.7109375" style="295" customWidth="1"/>
    <col min="4" max="4" width="20.7109375" style="295" customWidth="1"/>
    <col min="5" max="5" width="15.7109375" style="295" customWidth="1"/>
    <col min="6" max="16384" width="9.28515625" style="295"/>
  </cols>
  <sheetData>
    <row r="1" spans="2:5" ht="18.75" customHeight="1" thickBot="1" x14ac:dyDescent="0.3">
      <c r="B1" s="486" t="str">
        <f>'(1) Summary'!B1</f>
        <v>Auxiliary Enterprise Initiative Request Form FY25</v>
      </c>
      <c r="C1" s="487"/>
      <c r="D1" s="487"/>
      <c r="E1" s="488"/>
    </row>
    <row r="2" spans="2:5" ht="18" customHeight="1" thickBot="1" x14ac:dyDescent="0.3">
      <c r="B2" s="459" t="s">
        <v>127</v>
      </c>
      <c r="C2" s="491"/>
      <c r="D2" s="491"/>
      <c r="E2" s="492"/>
    </row>
    <row r="3" spans="2:5" ht="13.5" thickBot="1" x14ac:dyDescent="0.25">
      <c r="B3" s="489" t="s">
        <v>128</v>
      </c>
      <c r="C3" s="490"/>
      <c r="D3" s="499"/>
      <c r="E3" s="500"/>
    </row>
    <row r="4" spans="2:5" x14ac:dyDescent="0.2">
      <c r="B4" s="493" t="s">
        <v>0</v>
      </c>
      <c r="C4" s="494"/>
      <c r="D4" s="501">
        <f>'(1) Summary'!D4</f>
        <v>0</v>
      </c>
      <c r="E4" s="502"/>
    </row>
    <row r="5" spans="2:5" x14ac:dyDescent="0.2">
      <c r="B5" s="495" t="s">
        <v>1</v>
      </c>
      <c r="C5" s="496"/>
      <c r="D5" s="501">
        <f>'(1) Summary'!D5</f>
        <v>0</v>
      </c>
      <c r="E5" s="502"/>
    </row>
    <row r="6" spans="2:5" ht="13.5" thickBot="1" x14ac:dyDescent="0.25">
      <c r="B6" s="497" t="s">
        <v>13</v>
      </c>
      <c r="C6" s="498"/>
      <c r="D6" s="503">
        <f>'(1) Summary'!D6</f>
        <v>0</v>
      </c>
      <c r="E6" s="504"/>
    </row>
    <row r="7" spans="2:5" ht="6" customHeight="1" thickBot="1" x14ac:dyDescent="0.25">
      <c r="B7" s="2"/>
      <c r="C7" s="2"/>
      <c r="D7" s="2"/>
      <c r="E7" s="2"/>
    </row>
    <row r="8" spans="2:5" x14ac:dyDescent="0.2">
      <c r="B8" s="115"/>
      <c r="C8" s="39" t="s">
        <v>118</v>
      </c>
      <c r="D8" s="40"/>
      <c r="E8" s="116"/>
    </row>
    <row r="9" spans="2:5" ht="13.5" thickBot="1" x14ac:dyDescent="0.25">
      <c r="B9" s="505" t="s">
        <v>161</v>
      </c>
      <c r="C9" s="506"/>
      <c r="D9" s="506"/>
      <c r="E9" s="498"/>
    </row>
    <row r="10" spans="2:5" x14ac:dyDescent="0.2">
      <c r="B10" s="483" t="s">
        <v>120</v>
      </c>
      <c r="C10" s="485" t="s">
        <v>121</v>
      </c>
      <c r="D10" s="485" t="s">
        <v>122</v>
      </c>
      <c r="E10" s="485" t="s">
        <v>123</v>
      </c>
    </row>
    <row r="11" spans="2:5" ht="13.5" thickBot="1" x14ac:dyDescent="0.25">
      <c r="B11" s="484"/>
      <c r="C11" s="484"/>
      <c r="D11" s="484"/>
      <c r="E11" s="484"/>
    </row>
    <row r="12" spans="2:5" x14ac:dyDescent="0.2">
      <c r="B12" s="119"/>
      <c r="C12" s="120"/>
      <c r="D12" s="121"/>
      <c r="E12" s="122"/>
    </row>
    <row r="13" spans="2:5" x14ac:dyDescent="0.2">
      <c r="B13" s="271"/>
      <c r="C13" s="273"/>
      <c r="D13" s="271"/>
      <c r="E13" s="272"/>
    </row>
    <row r="14" spans="2:5" x14ac:dyDescent="0.2">
      <c r="B14" s="123"/>
      <c r="C14" s="124"/>
      <c r="D14" s="125"/>
      <c r="E14" s="126"/>
    </row>
    <row r="15" spans="2:5" x14ac:dyDescent="0.2">
      <c r="B15" s="123"/>
      <c r="C15" s="124"/>
      <c r="D15" s="125"/>
      <c r="E15" s="126"/>
    </row>
    <row r="16" spans="2:5" x14ac:dyDescent="0.2">
      <c r="B16" s="123"/>
      <c r="C16" s="124"/>
      <c r="D16" s="125"/>
      <c r="E16" s="126"/>
    </row>
    <row r="17" spans="2:5" x14ac:dyDescent="0.2">
      <c r="B17" s="123"/>
      <c r="C17" s="124"/>
      <c r="D17" s="125"/>
      <c r="E17" s="126"/>
    </row>
    <row r="18" spans="2:5" x14ac:dyDescent="0.2">
      <c r="B18" s="123"/>
      <c r="C18" s="124"/>
      <c r="D18" s="125"/>
      <c r="E18" s="126"/>
    </row>
    <row r="19" spans="2:5" x14ac:dyDescent="0.2">
      <c r="B19" s="123"/>
      <c r="C19" s="124"/>
      <c r="D19" s="125"/>
      <c r="E19" s="126"/>
    </row>
    <row r="20" spans="2:5" x14ac:dyDescent="0.2">
      <c r="B20" s="123"/>
      <c r="C20" s="124"/>
      <c r="D20" s="125"/>
      <c r="E20" s="126"/>
    </row>
    <row r="21" spans="2:5" x14ac:dyDescent="0.2">
      <c r="B21" s="123"/>
      <c r="C21" s="124"/>
      <c r="D21" s="125"/>
      <c r="E21" s="126"/>
    </row>
    <row r="22" spans="2:5" x14ac:dyDescent="0.2">
      <c r="B22" s="123"/>
      <c r="C22" s="124"/>
      <c r="D22" s="125"/>
      <c r="E22" s="126"/>
    </row>
    <row r="23" spans="2:5" x14ac:dyDescent="0.2">
      <c r="B23" s="123"/>
      <c r="C23" s="124"/>
      <c r="D23" s="125"/>
      <c r="E23" s="126"/>
    </row>
    <row r="24" spans="2:5" x14ac:dyDescent="0.2">
      <c r="B24" s="123"/>
      <c r="C24" s="124"/>
      <c r="D24" s="125"/>
      <c r="E24" s="126"/>
    </row>
    <row r="25" spans="2:5" x14ac:dyDescent="0.2">
      <c r="B25" s="123"/>
      <c r="C25" s="124"/>
      <c r="D25" s="125"/>
      <c r="E25" s="126"/>
    </row>
    <row r="26" spans="2:5" x14ac:dyDescent="0.2">
      <c r="B26" s="123"/>
      <c r="C26" s="124"/>
      <c r="D26" s="125"/>
      <c r="E26" s="126"/>
    </row>
    <row r="27" spans="2:5" x14ac:dyDescent="0.2">
      <c r="B27" s="123"/>
      <c r="C27" s="124"/>
      <c r="D27" s="125"/>
      <c r="E27" s="126"/>
    </row>
    <row r="28" spans="2:5" x14ac:dyDescent="0.2">
      <c r="B28" s="123"/>
      <c r="C28" s="124"/>
      <c r="D28" s="125"/>
      <c r="E28" s="126"/>
    </row>
    <row r="29" spans="2:5" x14ac:dyDescent="0.2">
      <c r="B29" s="123"/>
      <c r="C29" s="124"/>
      <c r="D29" s="125"/>
      <c r="E29" s="126"/>
    </row>
    <row r="30" spans="2:5" x14ac:dyDescent="0.2">
      <c r="B30" s="123"/>
      <c r="C30" s="124"/>
      <c r="D30" s="125"/>
      <c r="E30" s="126"/>
    </row>
    <row r="31" spans="2:5" x14ac:dyDescent="0.2">
      <c r="B31" s="123"/>
      <c r="C31" s="124"/>
      <c r="D31" s="125"/>
      <c r="E31" s="126"/>
    </row>
    <row r="32" spans="2:5" x14ac:dyDescent="0.2">
      <c r="B32" s="123"/>
      <c r="C32" s="124"/>
      <c r="D32" s="125"/>
      <c r="E32" s="126"/>
    </row>
    <row r="33" spans="2:5" x14ac:dyDescent="0.2">
      <c r="B33" s="123"/>
      <c r="C33" s="124"/>
      <c r="D33" s="125"/>
      <c r="E33" s="126"/>
    </row>
    <row r="34" spans="2:5" x14ac:dyDescent="0.2">
      <c r="B34" s="123"/>
      <c r="C34" s="124"/>
      <c r="D34" s="125"/>
      <c r="E34" s="126"/>
    </row>
    <row r="35" spans="2:5" x14ac:dyDescent="0.2">
      <c r="B35" s="123"/>
      <c r="C35" s="124"/>
      <c r="D35" s="125"/>
      <c r="E35" s="126"/>
    </row>
    <row r="36" spans="2:5" x14ac:dyDescent="0.2">
      <c r="B36" s="123"/>
      <c r="C36" s="124"/>
      <c r="D36" s="125"/>
      <c r="E36" s="126"/>
    </row>
    <row r="37" spans="2:5" x14ac:dyDescent="0.2">
      <c r="B37" s="123"/>
      <c r="C37" s="124"/>
      <c r="D37" s="125"/>
      <c r="E37" s="126"/>
    </row>
    <row r="38" spans="2:5" x14ac:dyDescent="0.2">
      <c r="B38" s="123"/>
      <c r="C38" s="124"/>
      <c r="D38" s="125"/>
      <c r="E38" s="126"/>
    </row>
    <row r="39" spans="2:5" x14ac:dyDescent="0.2">
      <c r="B39" s="123"/>
      <c r="C39" s="124"/>
      <c r="D39" s="125"/>
      <c r="E39" s="126"/>
    </row>
    <row r="40" spans="2:5" x14ac:dyDescent="0.2">
      <c r="B40" s="123"/>
      <c r="C40" s="124"/>
      <c r="D40" s="125"/>
      <c r="E40" s="126"/>
    </row>
    <row r="41" spans="2:5" x14ac:dyDescent="0.2">
      <c r="B41" s="123"/>
      <c r="C41" s="124"/>
      <c r="D41" s="125"/>
      <c r="E41" s="126"/>
    </row>
    <row r="42" spans="2:5" x14ac:dyDescent="0.2">
      <c r="B42" s="123"/>
      <c r="C42" s="124"/>
      <c r="D42" s="125"/>
      <c r="E42" s="126"/>
    </row>
    <row r="43" spans="2:5" x14ac:dyDescent="0.2">
      <c r="B43" s="123"/>
      <c r="C43" s="124"/>
      <c r="D43" s="125"/>
      <c r="E43" s="126"/>
    </row>
    <row r="44" spans="2:5" x14ac:dyDescent="0.2">
      <c r="B44" s="123"/>
      <c r="C44" s="124"/>
      <c r="D44" s="125"/>
      <c r="E44" s="126"/>
    </row>
    <row r="45" spans="2:5" x14ac:dyDescent="0.2">
      <c r="B45" s="123"/>
      <c r="C45" s="124"/>
      <c r="D45" s="125"/>
      <c r="E45" s="126"/>
    </row>
    <row r="46" spans="2:5" x14ac:dyDescent="0.2">
      <c r="B46" s="123"/>
      <c r="C46" s="124"/>
      <c r="D46" s="125"/>
      <c r="E46" s="126"/>
    </row>
    <row r="47" spans="2:5" x14ac:dyDescent="0.2">
      <c r="B47" s="123"/>
      <c r="C47" s="124"/>
      <c r="D47" s="125"/>
      <c r="E47" s="126"/>
    </row>
    <row r="48" spans="2:5" x14ac:dyDescent="0.2">
      <c r="B48" s="123"/>
      <c r="C48" s="124"/>
      <c r="D48" s="125"/>
      <c r="E48" s="126"/>
    </row>
    <row r="49" spans="2:5" x14ac:dyDescent="0.2">
      <c r="B49" s="123"/>
      <c r="C49" s="124"/>
      <c r="D49" s="125"/>
      <c r="E49" s="126"/>
    </row>
    <row r="50" spans="2:5" x14ac:dyDescent="0.2">
      <c r="B50" s="123"/>
      <c r="C50" s="124"/>
      <c r="D50" s="125"/>
      <c r="E50" s="126"/>
    </row>
    <row r="51" spans="2:5" x14ac:dyDescent="0.2">
      <c r="B51" s="123"/>
      <c r="C51" s="124"/>
      <c r="D51" s="125"/>
      <c r="E51" s="126"/>
    </row>
    <row r="52" spans="2:5" x14ac:dyDescent="0.2">
      <c r="B52" s="123"/>
      <c r="C52" s="124"/>
      <c r="D52" s="125"/>
      <c r="E52" s="126"/>
    </row>
    <row r="53" spans="2:5" x14ac:dyDescent="0.2">
      <c r="B53" s="123"/>
      <c r="C53" s="124"/>
      <c r="D53" s="125"/>
      <c r="E53" s="126"/>
    </row>
    <row r="54" spans="2:5" x14ac:dyDescent="0.2">
      <c r="B54" s="127"/>
      <c r="C54" s="128"/>
      <c r="D54" s="129"/>
      <c r="E54" s="130"/>
    </row>
    <row r="55" spans="2:5" ht="13.5" thickBot="1" x14ac:dyDescent="0.25">
      <c r="B55" s="10"/>
      <c r="C55" s="10" t="s">
        <v>119</v>
      </c>
      <c r="D55" s="117"/>
      <c r="E55" s="118">
        <f>SUM(E10:E54)</f>
        <v>0</v>
      </c>
    </row>
    <row r="56" spans="2:5" x14ac:dyDescent="0.2">
      <c r="B56" s="2"/>
      <c r="C56" s="2"/>
      <c r="D56" s="2"/>
      <c r="E56" s="2"/>
    </row>
  </sheetData>
  <sheetProtection algorithmName="SHA-512" hashValue="/qDMrei1zsCJ0Q3PGAl92I5e9RrVfOg5/V4EY4nWWPTjr8/eU6cZN2IP6ayQrMcA3TAiejAW1VTbkAmMX93H1g==" saltValue="xQEmGjQkz77h3zmBQLCOBw==" spinCount="100000" sheet="1" objects="1" scenarios="1" selectLockedCells="1"/>
  <mergeCells count="15">
    <mergeCell ref="B10:B11"/>
    <mergeCell ref="C10:C11"/>
    <mergeCell ref="D10:D11"/>
    <mergeCell ref="E10:E11"/>
    <mergeCell ref="B1:E1"/>
    <mergeCell ref="B3:C3"/>
    <mergeCell ref="B2:E2"/>
    <mergeCell ref="B4:C4"/>
    <mergeCell ref="B5:C5"/>
    <mergeCell ref="B6:C6"/>
    <mergeCell ref="D3:E3"/>
    <mergeCell ref="D4:E4"/>
    <mergeCell ref="D5:E5"/>
    <mergeCell ref="D6:E6"/>
    <mergeCell ref="B9:E9"/>
  </mergeCells>
  <pageMargins left="0.7" right="0.7" top="0.75" bottom="0.75" header="0.3" footer="0.3"/>
  <pageSetup scale="75" orientation="portrait" r:id="rId1"/>
  <headerFooter>
    <oddFooter>&amp;LAuxinit - Revenue&amp;RPage  &amp;P of &amp;N  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B1:W72"/>
  <sheetViews>
    <sheetView zoomScaleNormal="100" zoomScaleSheetLayoutView="80" workbookViewId="0">
      <selection activeCell="D17" sqref="D17"/>
    </sheetView>
  </sheetViews>
  <sheetFormatPr defaultColWidth="8.7109375" defaultRowHeight="12.75" x14ac:dyDescent="0.2"/>
  <cols>
    <col min="1" max="1" width="8.7109375" style="296"/>
    <col min="2" max="2" width="10.28515625" style="296" customWidth="1"/>
    <col min="3" max="3" width="45.28515625" style="296" customWidth="1"/>
    <col min="4" max="4" width="32.7109375" style="296" customWidth="1"/>
    <col min="5" max="5" width="11" style="296" customWidth="1"/>
    <col min="6" max="8" width="12.7109375" style="296" customWidth="1"/>
    <col min="9" max="9" width="11.42578125" style="296" customWidth="1"/>
    <col min="10" max="10" width="10.28515625" style="296" customWidth="1"/>
    <col min="11" max="11" width="8.7109375" style="296" customWidth="1"/>
    <col min="12" max="12" width="10.7109375" style="296" customWidth="1"/>
    <col min="13" max="13" width="8.7109375" style="296"/>
    <col min="14" max="14" width="11" style="296" customWidth="1"/>
    <col min="15" max="15" width="9.7109375" style="296" customWidth="1"/>
    <col min="16" max="16" width="12.28515625" style="296" customWidth="1"/>
    <col min="17" max="16384" width="8.7109375" style="296"/>
  </cols>
  <sheetData>
    <row r="1" spans="2:16" ht="18.600000000000001" customHeight="1" thickBot="1" x14ac:dyDescent="0.25">
      <c r="B1" s="464" t="str">
        <f>+'(1) Summary'!B1:D1</f>
        <v>Auxiliary Enterprise Initiative Request Form FY25</v>
      </c>
      <c r="C1" s="550"/>
      <c r="D1" s="550"/>
      <c r="E1" s="550"/>
      <c r="F1" s="550"/>
      <c r="G1" s="550"/>
      <c r="H1" s="550"/>
      <c r="I1" s="550"/>
      <c r="J1" s="550"/>
      <c r="K1" s="550"/>
      <c r="L1" s="550"/>
      <c r="M1" s="550"/>
      <c r="N1" s="550"/>
      <c r="O1" s="550"/>
      <c r="P1" s="551"/>
    </row>
    <row r="2" spans="2:16" ht="16.5" thickBot="1" x14ac:dyDescent="0.25">
      <c r="B2" s="552" t="s">
        <v>107</v>
      </c>
      <c r="C2" s="553"/>
      <c r="D2" s="553"/>
      <c r="E2" s="553"/>
      <c r="F2" s="553"/>
      <c r="G2" s="553"/>
      <c r="H2" s="553"/>
      <c r="I2" s="553"/>
      <c r="J2" s="553"/>
      <c r="K2" s="553"/>
      <c r="L2" s="553"/>
      <c r="M2" s="553"/>
      <c r="N2" s="553"/>
      <c r="O2" s="553"/>
      <c r="P2" s="554"/>
    </row>
    <row r="3" spans="2:16" ht="13.5" thickBot="1" x14ac:dyDescent="0.25">
      <c r="B3" s="489" t="s">
        <v>16</v>
      </c>
      <c r="C3" s="564"/>
      <c r="D3" s="36"/>
      <c r="E3" s="571"/>
      <c r="F3" s="572"/>
      <c r="G3" s="572"/>
      <c r="H3" s="573"/>
    </row>
    <row r="4" spans="2:16" x14ac:dyDescent="0.2">
      <c r="B4" s="565" t="s">
        <v>0</v>
      </c>
      <c r="C4" s="566"/>
      <c r="D4" s="37"/>
      <c r="E4" s="574">
        <f>'(1) Summary'!D4</f>
        <v>0</v>
      </c>
      <c r="F4" s="575"/>
      <c r="G4" s="575"/>
      <c r="H4" s="576"/>
    </row>
    <row r="5" spans="2:16" x14ac:dyDescent="0.2">
      <c r="B5" s="567" t="s">
        <v>1</v>
      </c>
      <c r="C5" s="568"/>
      <c r="D5" s="37"/>
      <c r="E5" s="574">
        <f>'(1) Summary'!D5</f>
        <v>0</v>
      </c>
      <c r="F5" s="575"/>
      <c r="G5" s="575"/>
      <c r="H5" s="576"/>
    </row>
    <row r="6" spans="2:16" ht="13.5" thickBot="1" x14ac:dyDescent="0.25">
      <c r="B6" s="569" t="s">
        <v>116</v>
      </c>
      <c r="C6" s="570"/>
      <c r="D6" s="38"/>
      <c r="E6" s="577">
        <f>'(1) Summary'!D6</f>
        <v>0</v>
      </c>
      <c r="F6" s="506"/>
      <c r="G6" s="506"/>
      <c r="H6" s="498"/>
    </row>
    <row r="7" spans="2:16" ht="13.5" thickBot="1" x14ac:dyDescent="0.25">
      <c r="B7" s="306"/>
      <c r="C7" s="306"/>
      <c r="D7" s="306"/>
      <c r="E7" s="306"/>
      <c r="F7" s="307"/>
    </row>
    <row r="8" spans="2:16" ht="28.5" customHeight="1" thickTop="1" thickBot="1" x14ac:dyDescent="0.25">
      <c r="B8" s="507" t="s">
        <v>72</v>
      </c>
      <c r="C8" s="508"/>
      <c r="D8" s="509"/>
      <c r="E8" s="509"/>
      <c r="F8" s="509"/>
      <c r="G8" s="308"/>
      <c r="H8" s="309"/>
      <c r="I8" s="309"/>
      <c r="J8" s="309"/>
      <c r="K8" s="309"/>
      <c r="L8" s="309"/>
      <c r="M8" s="309"/>
      <c r="N8" s="309"/>
      <c r="O8" s="309"/>
      <c r="P8" s="310"/>
    </row>
    <row r="9" spans="2:16" s="354" customFormat="1" ht="26.25" customHeight="1" thickTop="1" thickBot="1" x14ac:dyDescent="0.25">
      <c r="B9" s="524" t="s">
        <v>85</v>
      </c>
      <c r="C9" s="525"/>
      <c r="D9" s="525"/>
      <c r="E9" s="525"/>
      <c r="F9" s="525"/>
      <c r="G9" s="555" t="s">
        <v>49</v>
      </c>
      <c r="H9" s="556"/>
      <c r="I9" s="556"/>
      <c r="J9" s="556"/>
      <c r="K9" s="556"/>
      <c r="L9" s="556"/>
      <c r="M9" s="556"/>
      <c r="N9" s="556"/>
      <c r="O9" s="556"/>
      <c r="P9" s="557"/>
    </row>
    <row r="10" spans="2:16" ht="27" thickTop="1" thickBot="1" x14ac:dyDescent="0.25">
      <c r="B10" s="131" t="s">
        <v>9</v>
      </c>
      <c r="C10" s="41" t="s">
        <v>6</v>
      </c>
      <c r="D10" s="41" t="s">
        <v>7</v>
      </c>
      <c r="E10" s="42" t="s">
        <v>4</v>
      </c>
      <c r="F10" s="43" t="s">
        <v>11</v>
      </c>
      <c r="G10" s="558" t="s">
        <v>61</v>
      </c>
      <c r="H10" s="559"/>
      <c r="I10" s="559"/>
      <c r="J10" s="559"/>
      <c r="K10" s="559"/>
      <c r="L10" s="559"/>
      <c r="M10" s="559"/>
      <c r="N10" s="560"/>
      <c r="O10" s="48" t="s">
        <v>29</v>
      </c>
      <c r="P10" s="132" t="s">
        <v>30</v>
      </c>
    </row>
    <row r="11" spans="2:16" ht="73.5" customHeight="1" thickBot="1" x14ac:dyDescent="0.25">
      <c r="B11" s="133" t="s">
        <v>86</v>
      </c>
      <c r="C11" s="44" t="s">
        <v>87</v>
      </c>
      <c r="D11" s="45" t="s">
        <v>150</v>
      </c>
      <c r="E11" s="46" t="s">
        <v>89</v>
      </c>
      <c r="F11" s="47" t="s">
        <v>90</v>
      </c>
      <c r="G11" s="142" t="s">
        <v>67</v>
      </c>
      <c r="H11" s="49" t="s">
        <v>68</v>
      </c>
      <c r="I11" s="49" t="s">
        <v>80</v>
      </c>
      <c r="J11" s="49" t="s">
        <v>81</v>
      </c>
      <c r="K11" s="49" t="s">
        <v>82</v>
      </c>
      <c r="L11" s="49" t="s">
        <v>79</v>
      </c>
      <c r="M11" s="49" t="s">
        <v>83</v>
      </c>
      <c r="N11" s="221" t="s">
        <v>84</v>
      </c>
      <c r="O11" s="50"/>
      <c r="P11" s="225"/>
    </row>
    <row r="12" spans="2:16" x14ac:dyDescent="0.2">
      <c r="B12" s="200"/>
      <c r="C12" s="201"/>
      <c r="D12" s="202" t="s">
        <v>47</v>
      </c>
      <c r="E12" s="203">
        <v>0</v>
      </c>
      <c r="F12" s="215"/>
      <c r="G12" s="218">
        <f>ROUND(IF($D12="Choose Full-Time Position Type:", 0,$F12*VLOOKUP($D12,'Benefit Look Up'!$B$21:$C$27,2,FALSE)),0)</f>
        <v>0</v>
      </c>
      <c r="H12" s="204">
        <f>ROUND(IF($D12="Choose Full-Time Position Type:", 0,$F12*VLOOKUP($D12,'Benefit Look Up'!$B$21:$D$27,3,FALSE)),0)</f>
        <v>0</v>
      </c>
      <c r="I12" s="204">
        <f>ROUND(IF($D12="Choose Full-Time Position Type:", 0,$F12*VLOOKUP($D12,'Benefit Look Up'!$B$21:$E$27,4,FALSE)),0)</f>
        <v>0</v>
      </c>
      <c r="J12" s="204" t="str">
        <f>IFERROR(ROUND(IF($E12="", 0,$E12*VLOOKUP($D12,'Benefit Look Up'!$B$21:$F$27,5,FALSE)),0), "          -     ")</f>
        <v xml:space="preserve">          -     </v>
      </c>
      <c r="K12" s="204">
        <f>ROUND(IF($D12="Choose Full-Time Position Type:", 0,$F12*VLOOKUP($D12,'Benefit Look Up'!$B$21:$G$27,6,FALSE)),0)</f>
        <v>0</v>
      </c>
      <c r="L12" s="204">
        <f>ROUND(IF($D12="Choose Full-Time Position Type:", 0,$F12*VLOOKUP($D12,'Benefit Look Up'!$B$21:$H$27,7,FALSE)),0)</f>
        <v>0</v>
      </c>
      <c r="M12" s="204">
        <f>ROUND(IF($D12="Choose Full-Time Position Type:", 0,$F12*VLOOKUP($D12,'Benefit Look Up'!$B$21:$I$27,8,FALSE)),0)</f>
        <v>0</v>
      </c>
      <c r="N12" s="222">
        <f>ROUND(IF($D12="Choose Full-Time Position Type:", 0,$E12*VLOOKUP($D12,'Benefit Look Up'!$B$21:$J$27,9,FALSE)),0)</f>
        <v>0</v>
      </c>
      <c r="O12" s="230">
        <f>SUM(G12:N12)</f>
        <v>0</v>
      </c>
      <c r="P12" s="226">
        <f>SUM(F12,O12)</f>
        <v>0</v>
      </c>
    </row>
    <row r="13" spans="2:16" x14ac:dyDescent="0.2">
      <c r="B13" s="200"/>
      <c r="C13" s="201"/>
      <c r="D13" s="202" t="s">
        <v>47</v>
      </c>
      <c r="E13" s="203">
        <v>0</v>
      </c>
      <c r="F13" s="215"/>
      <c r="G13" s="218">
        <f>ROUND(IF($D13="Choose Full-Time Position Type:", 0,$F13*VLOOKUP($D13,'Benefit Look Up'!$B$21:$C$27,2,FALSE)),0)</f>
        <v>0</v>
      </c>
      <c r="H13" s="204">
        <f>ROUND(IF($D13="Choose Full-Time Position Type:", 0,$F13*VLOOKUP($D13,'Benefit Look Up'!$B$21:$D$27,3,FALSE)),0)</f>
        <v>0</v>
      </c>
      <c r="I13" s="204">
        <f>ROUND(IF($D13="Choose Full-Time Position Type:", 0,$F13*VLOOKUP($D13,'Benefit Look Up'!$B$21:$E$27,4,FALSE)),0)</f>
        <v>0</v>
      </c>
      <c r="J13" s="204" t="str">
        <f>IFERROR(ROUND(IF($E13="", 0,$E13*VLOOKUP($D13,'Benefit Look Up'!$B$21:$F$27,5,FALSE)),0), "          -     ")</f>
        <v xml:space="preserve">          -     </v>
      </c>
      <c r="K13" s="204">
        <f>ROUND(IF($D13="Choose Full-Time Position Type:", 0,$F13*VLOOKUP($D13,'Benefit Look Up'!$B$21:$G$27,6,FALSE)),0)</f>
        <v>0</v>
      </c>
      <c r="L13" s="204">
        <f>ROUND(IF($D13="Choose Full-Time Position Type:", 0,$F13*VLOOKUP($D13,'Benefit Look Up'!$B$21:$H$27,7,FALSE)),0)</f>
        <v>0</v>
      </c>
      <c r="M13" s="204">
        <f>ROUND(IF($D13="Choose Full-Time Position Type:", 0,$F13*VLOOKUP($D13,'Benefit Look Up'!$B$21:$I$27,8,FALSE)),0)</f>
        <v>0</v>
      </c>
      <c r="N13" s="222">
        <f>ROUND(IF($D13="Choose Full-Time Position Type:", 0,$E13*VLOOKUP($D13,'Benefit Look Up'!$B$21:$J$27,9,FALSE)),0)</f>
        <v>0</v>
      </c>
      <c r="O13" s="230">
        <f t="shared" ref="O13:O21" si="0">SUM(G13:N13)</f>
        <v>0</v>
      </c>
      <c r="P13" s="226">
        <f t="shared" ref="P13:P21" si="1">SUM(F13,O13)</f>
        <v>0</v>
      </c>
    </row>
    <row r="14" spans="2:16" x14ac:dyDescent="0.2">
      <c r="B14" s="200"/>
      <c r="C14" s="201"/>
      <c r="D14" s="202" t="s">
        <v>47</v>
      </c>
      <c r="E14" s="203">
        <v>0</v>
      </c>
      <c r="F14" s="215"/>
      <c r="G14" s="218">
        <f>ROUND(IF($D14="Choose Full-Time Position Type:", 0,$F14*VLOOKUP($D14,'Benefit Look Up'!$B$21:$C$27,2,FALSE)),0)</f>
        <v>0</v>
      </c>
      <c r="H14" s="204">
        <f>ROUND(IF($D14="Choose Full-Time Position Type:", 0,$F14*VLOOKUP($D14,'Benefit Look Up'!$B$21:$D$27,3,FALSE)),0)</f>
        <v>0</v>
      </c>
      <c r="I14" s="204">
        <f>ROUND(IF($D14="Choose Full-Time Position Type:", 0,$F14*VLOOKUP($D14,'Benefit Look Up'!$B$21:$E$27,4,FALSE)),0)</f>
        <v>0</v>
      </c>
      <c r="J14" s="204" t="str">
        <f>IFERROR(ROUND(IF($E14="", 0,$E14*VLOOKUP($D14,'Benefit Look Up'!$B$21:$F$27,5,FALSE)),0), "          -     ")</f>
        <v xml:space="preserve">          -     </v>
      </c>
      <c r="K14" s="204">
        <f>ROUND(IF($D14="Choose Full-Time Position Type:", 0,$F14*VLOOKUP($D14,'Benefit Look Up'!$B$21:$G$27,6,FALSE)),0)</f>
        <v>0</v>
      </c>
      <c r="L14" s="204">
        <f>ROUND(IF($D14="Choose Full-Time Position Type:", 0,$F14*VLOOKUP($D14,'Benefit Look Up'!$B$21:$H$27,7,FALSE)),0)</f>
        <v>0</v>
      </c>
      <c r="M14" s="204">
        <f>ROUND(IF($D14="Choose Full-Time Position Type:", 0,$F14*VLOOKUP($D14,'Benefit Look Up'!$B$21:$I$27,8,FALSE)),0)</f>
        <v>0</v>
      </c>
      <c r="N14" s="222">
        <f>ROUND(IF($D14="Choose Full-Time Position Type:", 0,$E14*VLOOKUP($D14,'Benefit Look Up'!$B$21:$J$27,9,FALSE)),0)</f>
        <v>0</v>
      </c>
      <c r="O14" s="230">
        <f t="shared" si="0"/>
        <v>0</v>
      </c>
      <c r="P14" s="226">
        <f t="shared" si="1"/>
        <v>0</v>
      </c>
    </row>
    <row r="15" spans="2:16" x14ac:dyDescent="0.2">
      <c r="B15" s="200"/>
      <c r="C15" s="201"/>
      <c r="D15" s="202" t="s">
        <v>47</v>
      </c>
      <c r="E15" s="203">
        <v>0</v>
      </c>
      <c r="F15" s="215"/>
      <c r="G15" s="218">
        <f>ROUND(IF($D15="Choose Full-Time Position Type:", 0,$F15*VLOOKUP($D15,'Benefit Look Up'!$B$21:$C$27,2,FALSE)),0)</f>
        <v>0</v>
      </c>
      <c r="H15" s="204">
        <f>ROUND(IF($D15="Choose Full-Time Position Type:", 0,$F15*VLOOKUP($D15,'Benefit Look Up'!$B$21:$D$27,3,FALSE)),0)</f>
        <v>0</v>
      </c>
      <c r="I15" s="204">
        <f>ROUND(IF($D15="Choose Full-Time Position Type:", 0,$F15*VLOOKUP($D15,'Benefit Look Up'!$B$21:$E$27,4,FALSE)),0)</f>
        <v>0</v>
      </c>
      <c r="J15" s="204" t="str">
        <f>IFERROR(ROUND(IF($E15="", 0,$E15*VLOOKUP($D15,'Benefit Look Up'!$B$21:$F$27,5,FALSE)),0), "          -     ")</f>
        <v xml:space="preserve">          -     </v>
      </c>
      <c r="K15" s="204">
        <f>ROUND(IF($D15="Choose Full-Time Position Type:", 0,$F15*VLOOKUP($D15,'Benefit Look Up'!$B$21:$G$27,6,FALSE)),0)</f>
        <v>0</v>
      </c>
      <c r="L15" s="204">
        <f>ROUND(IF($D15="Choose Full-Time Position Type:", 0,$F15*VLOOKUP($D15,'Benefit Look Up'!$B$21:$H$27,7,FALSE)),0)</f>
        <v>0</v>
      </c>
      <c r="M15" s="204">
        <f>ROUND(IF($D15="Choose Full-Time Position Type:", 0,$F15*VLOOKUP($D15,'Benefit Look Up'!$B$21:$I$27,8,FALSE)),0)</f>
        <v>0</v>
      </c>
      <c r="N15" s="222">
        <f>ROUND(IF($D15="Choose Full-Time Position Type:", 0,$E15*VLOOKUP($D15,'Benefit Look Up'!$B$21:$J$27,9,FALSE)),0)</f>
        <v>0</v>
      </c>
      <c r="O15" s="230">
        <f t="shared" si="0"/>
        <v>0</v>
      </c>
      <c r="P15" s="226">
        <f t="shared" si="1"/>
        <v>0</v>
      </c>
    </row>
    <row r="16" spans="2:16" x14ac:dyDescent="0.2">
      <c r="B16" s="200"/>
      <c r="C16" s="201"/>
      <c r="D16" s="202" t="s">
        <v>47</v>
      </c>
      <c r="E16" s="203">
        <v>0</v>
      </c>
      <c r="F16" s="215"/>
      <c r="G16" s="218">
        <f>ROUND(IF($D16="Choose Full-Time Position Type:", 0,$F16*VLOOKUP($D16,'Benefit Look Up'!$B$21:$C$27,2,FALSE)),0)</f>
        <v>0</v>
      </c>
      <c r="H16" s="204">
        <f>ROUND(IF($D16="Choose Full-Time Position Type:", 0,$F16*VLOOKUP($D16,'Benefit Look Up'!$B$21:$D$27,3,FALSE)),0)</f>
        <v>0</v>
      </c>
      <c r="I16" s="204">
        <f>ROUND(IF($D16="Choose Full-Time Position Type:", 0,$F16*VLOOKUP($D16,'Benefit Look Up'!$B$21:$E$27,4,FALSE)),0)</f>
        <v>0</v>
      </c>
      <c r="J16" s="204" t="str">
        <f>IFERROR(ROUND(IF($E16="", 0,$E16*VLOOKUP($D16,'Benefit Look Up'!$B$21:$F$27,5,FALSE)),0), "          -     ")</f>
        <v xml:space="preserve">          -     </v>
      </c>
      <c r="K16" s="204">
        <f>ROUND(IF($D16="Choose Full-Time Position Type:", 0,$F16*VLOOKUP($D16,'Benefit Look Up'!$B$21:$G$27,6,FALSE)),0)</f>
        <v>0</v>
      </c>
      <c r="L16" s="204">
        <f>ROUND(IF($D16="Choose Full-Time Position Type:", 0,$F16*VLOOKUP($D16,'Benefit Look Up'!$B$21:$H$27,7,FALSE)),0)</f>
        <v>0</v>
      </c>
      <c r="M16" s="204">
        <f>ROUND(IF($D16="Choose Full-Time Position Type:", 0,$F16*VLOOKUP($D16,'Benefit Look Up'!$B$21:$I$27,8,FALSE)),0)</f>
        <v>0</v>
      </c>
      <c r="N16" s="222">
        <f>ROUND(IF($D16="Choose Full-Time Position Type:", 0,$E16*VLOOKUP($D16,'Benefit Look Up'!$B$21:$J$27,9,FALSE)),0)</f>
        <v>0</v>
      </c>
      <c r="O16" s="230">
        <f t="shared" si="0"/>
        <v>0</v>
      </c>
      <c r="P16" s="226">
        <f t="shared" si="1"/>
        <v>0</v>
      </c>
    </row>
    <row r="17" spans="2:16" x14ac:dyDescent="0.2">
      <c r="B17" s="200"/>
      <c r="C17" s="201"/>
      <c r="D17" s="202" t="s">
        <v>47</v>
      </c>
      <c r="E17" s="203">
        <v>0</v>
      </c>
      <c r="F17" s="215"/>
      <c r="G17" s="218">
        <f>ROUND(IF($D17="Choose Full-Time Position Type:", 0,$F17*VLOOKUP($D17,'Benefit Look Up'!$B$21:$C$27,2,FALSE)),0)</f>
        <v>0</v>
      </c>
      <c r="H17" s="204">
        <f>ROUND(IF($D17="Choose Full-Time Position Type:", 0,$F17*VLOOKUP($D17,'Benefit Look Up'!$B$21:$D$27,3,FALSE)),0)</f>
        <v>0</v>
      </c>
      <c r="I17" s="204">
        <f>ROUND(IF($D17="Choose Full-Time Position Type:", 0,$F17*VLOOKUP($D17,'Benefit Look Up'!$B$21:$E$27,4,FALSE)),0)</f>
        <v>0</v>
      </c>
      <c r="J17" s="204" t="str">
        <f>IFERROR(ROUND(IF($E17="", 0,$E17*VLOOKUP($D17,'Benefit Look Up'!$B$21:$F$27,5,FALSE)),0), "          -     ")</f>
        <v xml:space="preserve">          -     </v>
      </c>
      <c r="K17" s="204">
        <f>ROUND(IF($D17="Choose Full-Time Position Type:", 0,$F17*VLOOKUP($D17,'Benefit Look Up'!$B$21:$G$27,6,FALSE)),0)</f>
        <v>0</v>
      </c>
      <c r="L17" s="204">
        <f>ROUND(IF($D17="Choose Full-Time Position Type:", 0,$F17*VLOOKUP($D17,'Benefit Look Up'!$B$21:$H$27,7,FALSE)),0)</f>
        <v>0</v>
      </c>
      <c r="M17" s="204">
        <f>ROUND(IF($D17="Choose Full-Time Position Type:", 0,$F17*VLOOKUP($D17,'Benefit Look Up'!$B$21:$I$27,8,FALSE)),0)</f>
        <v>0</v>
      </c>
      <c r="N17" s="222">
        <f>ROUND(IF($D17="Choose Full-Time Position Type:", 0,$E17*VLOOKUP($D17,'Benefit Look Up'!$B$21:$J$27,9,FALSE)),0)</f>
        <v>0</v>
      </c>
      <c r="O17" s="230">
        <f t="shared" si="0"/>
        <v>0</v>
      </c>
      <c r="P17" s="226">
        <f t="shared" si="1"/>
        <v>0</v>
      </c>
    </row>
    <row r="18" spans="2:16" x14ac:dyDescent="0.2">
      <c r="B18" s="200"/>
      <c r="C18" s="201"/>
      <c r="D18" s="202" t="s">
        <v>47</v>
      </c>
      <c r="E18" s="203">
        <v>0</v>
      </c>
      <c r="F18" s="215"/>
      <c r="G18" s="218">
        <f>ROUND(IF($D18="Choose Full-Time Position Type:", 0,$F18*VLOOKUP($D18,'Benefit Look Up'!$B$21:$C$27,2,FALSE)),0)</f>
        <v>0</v>
      </c>
      <c r="H18" s="204">
        <f>ROUND(IF($D18="Choose Full-Time Position Type:", 0,$F18*VLOOKUP($D18,'Benefit Look Up'!$B$21:$D$27,3,FALSE)),0)</f>
        <v>0</v>
      </c>
      <c r="I18" s="204">
        <f>ROUND(IF($D18="Choose Full-Time Position Type:", 0,$F18*VLOOKUP($D18,'Benefit Look Up'!$B$21:$E$27,4,FALSE)),0)</f>
        <v>0</v>
      </c>
      <c r="J18" s="204" t="str">
        <f>IFERROR(ROUND(IF($E18="", 0,$E18*VLOOKUP($D18,'Benefit Look Up'!$B$21:$F$27,5,FALSE)),0), "          -     ")</f>
        <v xml:space="preserve">          -     </v>
      </c>
      <c r="K18" s="204">
        <f>ROUND(IF($D18="Choose Full-Time Position Type:", 0,$F18*VLOOKUP($D18,'Benefit Look Up'!$B$21:$G$27,6,FALSE)),0)</f>
        <v>0</v>
      </c>
      <c r="L18" s="204">
        <f>ROUND(IF($D18="Choose Full-Time Position Type:", 0,$F18*VLOOKUP($D18,'Benefit Look Up'!$B$21:$H$27,7,FALSE)),0)</f>
        <v>0</v>
      </c>
      <c r="M18" s="204">
        <f>ROUND(IF($D18="Choose Full-Time Position Type:", 0,$F18*VLOOKUP($D18,'Benefit Look Up'!$B$21:$I$27,8,FALSE)),0)</f>
        <v>0</v>
      </c>
      <c r="N18" s="222">
        <f>ROUND(IF($D18="Choose Full-Time Position Type:", 0,$E18*VLOOKUP($D18,'Benefit Look Up'!$B$21:$J$27,9,FALSE)),0)</f>
        <v>0</v>
      </c>
      <c r="O18" s="230">
        <f t="shared" si="0"/>
        <v>0</v>
      </c>
      <c r="P18" s="226">
        <f t="shared" si="1"/>
        <v>0</v>
      </c>
    </row>
    <row r="19" spans="2:16" x14ac:dyDescent="0.2">
      <c r="B19" s="200"/>
      <c r="C19" s="201"/>
      <c r="D19" s="202" t="s">
        <v>47</v>
      </c>
      <c r="E19" s="203">
        <v>0</v>
      </c>
      <c r="F19" s="215"/>
      <c r="G19" s="218">
        <f>ROUND(IF($D19="Choose Full-Time Position Type:", 0,$F19*VLOOKUP($D19,'Benefit Look Up'!$B$21:$C$27,2,FALSE)),0)</f>
        <v>0</v>
      </c>
      <c r="H19" s="204">
        <f>ROUND(IF($D19="Choose Full-Time Position Type:", 0,$F19*VLOOKUP($D19,'Benefit Look Up'!$B$21:$D$27,3,FALSE)),0)</f>
        <v>0</v>
      </c>
      <c r="I19" s="204">
        <f>ROUND(IF($D19="Choose Full-Time Position Type:", 0,$F19*VLOOKUP($D19,'Benefit Look Up'!$B$21:$E$27,4,FALSE)),0)</f>
        <v>0</v>
      </c>
      <c r="J19" s="204" t="str">
        <f>IFERROR(ROUND(IF($E19="", 0,$E19*VLOOKUP($D19,'Benefit Look Up'!$B$21:$F$27,5,FALSE)),0), "          -     ")</f>
        <v xml:space="preserve">          -     </v>
      </c>
      <c r="K19" s="204">
        <f>ROUND(IF($D19="Choose Full-Time Position Type:", 0,$F19*VLOOKUP($D19,'Benefit Look Up'!$B$21:$G$27,6,FALSE)),0)</f>
        <v>0</v>
      </c>
      <c r="L19" s="204">
        <f>ROUND(IF($D19="Choose Full-Time Position Type:", 0,$F19*VLOOKUP($D19,'Benefit Look Up'!$B$21:$H$27,7,FALSE)),0)</f>
        <v>0</v>
      </c>
      <c r="M19" s="204">
        <f>ROUND(IF($D19="Choose Full-Time Position Type:", 0,$F19*VLOOKUP($D19,'Benefit Look Up'!$B$21:$I$27,8,FALSE)),0)</f>
        <v>0</v>
      </c>
      <c r="N19" s="222">
        <f>ROUND(IF($D19="Choose Full-Time Position Type:", 0,$E19*VLOOKUP($D19,'Benefit Look Up'!$B$21:$J$27,9,FALSE)),0)</f>
        <v>0</v>
      </c>
      <c r="O19" s="230">
        <f t="shared" si="0"/>
        <v>0</v>
      </c>
      <c r="P19" s="226">
        <f t="shared" si="1"/>
        <v>0</v>
      </c>
    </row>
    <row r="20" spans="2:16" x14ac:dyDescent="0.2">
      <c r="B20" s="200"/>
      <c r="C20" s="201"/>
      <c r="D20" s="202" t="s">
        <v>47</v>
      </c>
      <c r="E20" s="203">
        <v>0</v>
      </c>
      <c r="F20" s="215"/>
      <c r="G20" s="218">
        <f>ROUND(IF($D20="Choose Full-Time Position Type:", 0,$F20*VLOOKUP($D20,'Benefit Look Up'!$B$21:$C$27,2,FALSE)),0)</f>
        <v>0</v>
      </c>
      <c r="H20" s="204">
        <f>ROUND(IF($D20="Choose Full-Time Position Type:", 0,$F20*VLOOKUP($D20,'Benefit Look Up'!$B$21:$D$27,3,FALSE)),0)</f>
        <v>0</v>
      </c>
      <c r="I20" s="204">
        <f>ROUND(IF($D20="Choose Full-Time Position Type:", 0,$F20*VLOOKUP($D20,'Benefit Look Up'!$B$21:$E$27,4,FALSE)),0)</f>
        <v>0</v>
      </c>
      <c r="J20" s="204" t="str">
        <f>IFERROR(ROUND(IF($E20="", 0,$E20*VLOOKUP($D20,'Benefit Look Up'!$B$21:$F$27,5,FALSE)),0), "          -     ")</f>
        <v xml:space="preserve">          -     </v>
      </c>
      <c r="K20" s="204">
        <f>ROUND(IF($D20="Choose Full-Time Position Type:", 0,$F20*VLOOKUP($D20,'Benefit Look Up'!$B$21:$G$27,6,FALSE)),0)</f>
        <v>0</v>
      </c>
      <c r="L20" s="204">
        <f>ROUND(IF($D20="Choose Full-Time Position Type:", 0,$F20*VLOOKUP($D20,'Benefit Look Up'!$B$21:$H$27,7,FALSE)),0)</f>
        <v>0</v>
      </c>
      <c r="M20" s="204">
        <f>ROUND(IF($D20="Choose Full-Time Position Type:", 0,$F20*VLOOKUP($D20,'Benefit Look Up'!$B$21:$I$27,8,FALSE)),0)</f>
        <v>0</v>
      </c>
      <c r="N20" s="222">
        <f>ROUND(IF($D20="Choose Full-Time Position Type:", 0,$E20*VLOOKUP($D20,'Benefit Look Up'!$B$21:$J$27,9,FALSE)),0)</f>
        <v>0</v>
      </c>
      <c r="O20" s="230">
        <f t="shared" si="0"/>
        <v>0</v>
      </c>
      <c r="P20" s="226">
        <f t="shared" si="1"/>
        <v>0</v>
      </c>
    </row>
    <row r="21" spans="2:16" x14ac:dyDescent="0.2">
      <c r="B21" s="200"/>
      <c r="C21" s="201"/>
      <c r="D21" s="202" t="s">
        <v>47</v>
      </c>
      <c r="E21" s="203">
        <v>0</v>
      </c>
      <c r="F21" s="215"/>
      <c r="G21" s="218">
        <f>ROUND(IF($D21="Choose Full-Time Position Type:", 0,$F21*VLOOKUP($D21,'Benefit Look Up'!$B$21:$C$27,2,FALSE)),0)</f>
        <v>0</v>
      </c>
      <c r="H21" s="204">
        <f>ROUND(IF($D21="Choose Full-Time Position Type:", 0,$F21*VLOOKUP($D21,'Benefit Look Up'!$B$21:$D$27,3,FALSE)),0)</f>
        <v>0</v>
      </c>
      <c r="I21" s="204">
        <f>ROUND(IF($D21="Choose Full-Time Position Type:", 0,$F21*VLOOKUP($D21,'Benefit Look Up'!$B$21:$E$27,4,FALSE)),0)</f>
        <v>0</v>
      </c>
      <c r="J21" s="204" t="str">
        <f>IFERROR(ROUND(IF($E21="", 0,$E21*VLOOKUP($D21,'Benefit Look Up'!$B$21:$F$27,5,FALSE)),0), "          -     ")</f>
        <v xml:space="preserve">          -     </v>
      </c>
      <c r="K21" s="204">
        <f>ROUND(IF($D21="Choose Full-Time Position Type:", 0,$F21*VLOOKUP($D21,'Benefit Look Up'!$B$21:$G$27,6,FALSE)),0)</f>
        <v>0</v>
      </c>
      <c r="L21" s="204">
        <f>ROUND(IF($D21="Choose Full-Time Position Type:", 0,$F21*VLOOKUP($D21,'Benefit Look Up'!$B$21:$H$27,7,FALSE)),0)</f>
        <v>0</v>
      </c>
      <c r="M21" s="204">
        <f>ROUND(IF($D21="Choose Full-Time Position Type:", 0,$F21*VLOOKUP($D21,'Benefit Look Up'!$B$21:$I$27,8,FALSE)),0)</f>
        <v>0</v>
      </c>
      <c r="N21" s="222">
        <f>ROUND(IF($D21="Choose Full-Time Position Type:", 0,$E21*VLOOKUP($D21,'Benefit Look Up'!$B$21:$J$27,9,FALSE)),0)</f>
        <v>0</v>
      </c>
      <c r="O21" s="230">
        <f t="shared" si="0"/>
        <v>0</v>
      </c>
      <c r="P21" s="226">
        <f t="shared" si="1"/>
        <v>0</v>
      </c>
    </row>
    <row r="22" spans="2:16" x14ac:dyDescent="0.2">
      <c r="B22" s="205"/>
      <c r="C22" s="206"/>
      <c r="D22" s="202" t="s">
        <v>47</v>
      </c>
      <c r="E22" s="207">
        <v>0</v>
      </c>
      <c r="F22" s="216"/>
      <c r="G22" s="219">
        <f>ROUND(IF($D22="Choose Full-Time Position Type:", 0,$F22*VLOOKUP($D22,'Benefit Look Up'!$B$21:$C$27,2,FALSE)),0)</f>
        <v>0</v>
      </c>
      <c r="H22" s="208">
        <f>ROUND(IF($D22="Choose Full-Time Position Type:", 0,$F22*VLOOKUP($D22,'Benefit Look Up'!$B$21:$D$27,3,FALSE)),0)</f>
        <v>0</v>
      </c>
      <c r="I22" s="208">
        <f>ROUND(IF($D22="Choose Full-Time Position Type:", 0,$F22*VLOOKUP($D22,'Benefit Look Up'!$B$21:$E$27,4,FALSE)),0)</f>
        <v>0</v>
      </c>
      <c r="J22" s="208" t="str">
        <f>IFERROR(ROUND(IF($E22="", 0,$E22*VLOOKUP($D22,'Benefit Look Up'!$B$21:$F$27,5,FALSE)),0), "          -     ")</f>
        <v xml:space="preserve">          -     </v>
      </c>
      <c r="K22" s="208">
        <f>ROUND(IF($D22="Choose Full-Time Position Type:", 0,$F22*VLOOKUP($D22,'Benefit Look Up'!$B$21:$G$27,6,FALSE)),0)</f>
        <v>0</v>
      </c>
      <c r="L22" s="208">
        <f>ROUND(IF($D22="Choose Full-Time Position Type:", 0,$F22*VLOOKUP($D22,'Benefit Look Up'!$B$21:$H$27,7,FALSE)),0)</f>
        <v>0</v>
      </c>
      <c r="M22" s="208">
        <f>ROUND(IF($D22="Choose Full-Time Position Type:", 0,$F22*VLOOKUP($D22,'Benefit Look Up'!$B$21:$I$27,8,FALSE)),0)</f>
        <v>0</v>
      </c>
      <c r="N22" s="223">
        <f>ROUND(IF($D22="Choose Full-Time Position Type:", 0,$E22*VLOOKUP($D22,'Benefit Look Up'!$B$21:$J$27,9,FALSE)),0)</f>
        <v>0</v>
      </c>
      <c r="O22" s="231">
        <f t="shared" ref="O22:O30" si="2">SUM(G22:N22)</f>
        <v>0</v>
      </c>
      <c r="P22" s="227">
        <f t="shared" ref="P22:P30" si="3">SUM(F22,O22)</f>
        <v>0</v>
      </c>
    </row>
    <row r="23" spans="2:16" x14ac:dyDescent="0.2">
      <c r="B23" s="205"/>
      <c r="C23" s="209"/>
      <c r="D23" s="202" t="s">
        <v>47</v>
      </c>
      <c r="E23" s="207">
        <v>0</v>
      </c>
      <c r="F23" s="216"/>
      <c r="G23" s="219">
        <f>ROUND(IF($D23="Choose Full-Time Position Type:", 0,$F23*VLOOKUP($D23,'Benefit Look Up'!$B$21:$C$27,2,FALSE)),0)</f>
        <v>0</v>
      </c>
      <c r="H23" s="208">
        <f>ROUND(IF($D23="Choose Full-Time Position Type:", 0,$F23*VLOOKUP($D23,'Benefit Look Up'!$B$21:$D$27,3,FALSE)),0)</f>
        <v>0</v>
      </c>
      <c r="I23" s="208">
        <f>ROUND(IF($D23="Choose Full-Time Position Type:", 0,$F23*VLOOKUP($D23,'Benefit Look Up'!$B$21:$E$27,4,FALSE)),0)</f>
        <v>0</v>
      </c>
      <c r="J23" s="208" t="str">
        <f>IFERROR(ROUND(IF($E23="", 0,$E23*VLOOKUP($D23,'Benefit Look Up'!$B$21:$F$27,5,FALSE)),0), "          -     ")</f>
        <v xml:space="preserve">          -     </v>
      </c>
      <c r="K23" s="208">
        <f>ROUND(IF($D23="Choose Full-Time Position Type:", 0,$F23*VLOOKUP($D23,'Benefit Look Up'!$B$21:$G$27,6,FALSE)),0)</f>
        <v>0</v>
      </c>
      <c r="L23" s="208">
        <f>ROUND(IF($D23="Choose Full-Time Position Type:", 0,$F23*VLOOKUP($D23,'Benefit Look Up'!$B$21:$H$27,7,FALSE)),0)</f>
        <v>0</v>
      </c>
      <c r="M23" s="208">
        <f>ROUND(IF($D23="Choose Full-Time Position Type:", 0,$F23*VLOOKUP($D23,'Benefit Look Up'!$B$21:$I$27,8,FALSE)),0)</f>
        <v>0</v>
      </c>
      <c r="N23" s="223">
        <f>ROUND(IF($D23="Choose Full-Time Position Type:", 0,$E23*VLOOKUP($D23,'Benefit Look Up'!$B$21:$J$27,9,FALSE)),0)</f>
        <v>0</v>
      </c>
      <c r="O23" s="231">
        <f t="shared" si="2"/>
        <v>0</v>
      </c>
      <c r="P23" s="227">
        <f t="shared" si="3"/>
        <v>0</v>
      </c>
    </row>
    <row r="24" spans="2:16" x14ac:dyDescent="0.2">
      <c r="B24" s="205"/>
      <c r="C24" s="209"/>
      <c r="D24" s="202" t="s">
        <v>47</v>
      </c>
      <c r="E24" s="207">
        <v>0</v>
      </c>
      <c r="F24" s="216"/>
      <c r="G24" s="219">
        <f>ROUND(IF($D24="Choose Full-Time Position Type:", 0,$F24*VLOOKUP($D24,'Benefit Look Up'!$B$21:$C$27,2,FALSE)),0)</f>
        <v>0</v>
      </c>
      <c r="H24" s="208">
        <f>ROUND(IF($D24="Choose Full-Time Position Type:", 0,$F24*VLOOKUP($D24,'Benefit Look Up'!$B$21:$D$27,3,FALSE)),0)</f>
        <v>0</v>
      </c>
      <c r="I24" s="208">
        <f>ROUND(IF($D24="Choose Full-Time Position Type:", 0,$F24*VLOOKUP($D24,'Benefit Look Up'!$B$21:$E$27,4,FALSE)),0)</f>
        <v>0</v>
      </c>
      <c r="J24" s="208" t="str">
        <f>IFERROR(ROUND(IF($E24="", 0,$E24*VLOOKUP($D24,'Benefit Look Up'!$B$21:$F$27,5,FALSE)),0), "          -     ")</f>
        <v xml:space="preserve">          -     </v>
      </c>
      <c r="K24" s="208">
        <f>ROUND(IF($D24="Choose Full-Time Position Type:", 0,$F24*VLOOKUP($D24,'Benefit Look Up'!$B$21:$G$27,6,FALSE)),0)</f>
        <v>0</v>
      </c>
      <c r="L24" s="208">
        <f>ROUND(IF($D24="Choose Full-Time Position Type:", 0,$F24*VLOOKUP($D24,'Benefit Look Up'!$B$21:$H$27,7,FALSE)),0)</f>
        <v>0</v>
      </c>
      <c r="M24" s="208">
        <f>ROUND(IF($D24="Choose Full-Time Position Type:", 0,$F24*VLOOKUP($D24,'Benefit Look Up'!$B$21:$I$27,8,FALSE)),0)</f>
        <v>0</v>
      </c>
      <c r="N24" s="223">
        <f>ROUND(IF($D24="Choose Full-Time Position Type:", 0,$E24*VLOOKUP($D24,'Benefit Look Up'!$B$21:$J$27,9,FALSE)),0)</f>
        <v>0</v>
      </c>
      <c r="O24" s="231">
        <f t="shared" si="2"/>
        <v>0</v>
      </c>
      <c r="P24" s="227">
        <f t="shared" si="3"/>
        <v>0</v>
      </c>
    </row>
    <row r="25" spans="2:16" x14ac:dyDescent="0.2">
      <c r="B25" s="205"/>
      <c r="C25" s="209"/>
      <c r="D25" s="202" t="s">
        <v>47</v>
      </c>
      <c r="E25" s="207">
        <v>0</v>
      </c>
      <c r="F25" s="216"/>
      <c r="G25" s="219">
        <f>ROUND(IF($D25="Choose Full-Time Position Type:", 0,$F25*VLOOKUP($D25,'Benefit Look Up'!$B$21:$C$27,2,FALSE)),0)</f>
        <v>0</v>
      </c>
      <c r="H25" s="208">
        <f>ROUND(IF($D25="Choose Full-Time Position Type:", 0,$F25*VLOOKUP($D25,'Benefit Look Up'!$B$21:$D$27,3,FALSE)),0)</f>
        <v>0</v>
      </c>
      <c r="I25" s="208">
        <f>ROUND(IF($D25="Choose Full-Time Position Type:", 0,$F25*VLOOKUP($D25,'Benefit Look Up'!$B$21:$E$27,4,FALSE)),0)</f>
        <v>0</v>
      </c>
      <c r="J25" s="208" t="str">
        <f>IFERROR(ROUND(IF($E25="", 0,$E25*VLOOKUP($D25,'Benefit Look Up'!$B$21:$F$27,5,FALSE)),0), "          -     ")</f>
        <v xml:space="preserve">          -     </v>
      </c>
      <c r="K25" s="208">
        <f>ROUND(IF($D25="Choose Full-Time Position Type:", 0,$F25*VLOOKUP($D25,'Benefit Look Up'!$B$21:$G$27,6,FALSE)),0)</f>
        <v>0</v>
      </c>
      <c r="L25" s="208">
        <f>ROUND(IF($D25="Choose Full-Time Position Type:", 0,$F25*VLOOKUP($D25,'Benefit Look Up'!$B$21:$H$27,7,FALSE)),0)</f>
        <v>0</v>
      </c>
      <c r="M25" s="208">
        <f>ROUND(IF($D25="Choose Full-Time Position Type:", 0,$F25*VLOOKUP($D25,'Benefit Look Up'!$B$21:$I$27,8,FALSE)),0)</f>
        <v>0</v>
      </c>
      <c r="N25" s="223">
        <f>ROUND(IF($D25="Choose Full-Time Position Type:", 0,$E25*VLOOKUP($D25,'Benefit Look Up'!$B$21:$J$27,9,FALSE)),0)</f>
        <v>0</v>
      </c>
      <c r="O25" s="231">
        <f t="shared" si="2"/>
        <v>0</v>
      </c>
      <c r="P25" s="227">
        <f t="shared" si="3"/>
        <v>0</v>
      </c>
    </row>
    <row r="26" spans="2:16" x14ac:dyDescent="0.2">
      <c r="B26" s="205"/>
      <c r="C26" s="209"/>
      <c r="D26" s="202" t="s">
        <v>47</v>
      </c>
      <c r="E26" s="207">
        <v>0</v>
      </c>
      <c r="F26" s="216"/>
      <c r="G26" s="219">
        <f>ROUND(IF($D26="Choose Full-Time Position Type:", 0,$F26*VLOOKUP($D26,'Benefit Look Up'!$B$21:$C$27,2,FALSE)),0)</f>
        <v>0</v>
      </c>
      <c r="H26" s="208">
        <f>ROUND(IF($D26="Choose Full-Time Position Type:", 0,$F26*VLOOKUP($D26,'Benefit Look Up'!$B$21:$D$27,3,FALSE)),0)</f>
        <v>0</v>
      </c>
      <c r="I26" s="208">
        <f>ROUND(IF($D26="Choose Full-Time Position Type:", 0,$F26*VLOOKUP($D26,'Benefit Look Up'!$B$21:$E$27,4,FALSE)),0)</f>
        <v>0</v>
      </c>
      <c r="J26" s="208" t="str">
        <f>IFERROR(ROUND(IF($E26="", 0,$E26*VLOOKUP($D26,'Benefit Look Up'!$B$21:$F$27,5,FALSE)),0), "          -     ")</f>
        <v xml:space="preserve">          -     </v>
      </c>
      <c r="K26" s="208">
        <f>ROUND(IF($D26="Choose Full-Time Position Type:", 0,$F26*VLOOKUP($D26,'Benefit Look Up'!$B$21:$G$27,6,FALSE)),0)</f>
        <v>0</v>
      </c>
      <c r="L26" s="208">
        <f>ROUND(IF($D26="Choose Full-Time Position Type:", 0,$F26*VLOOKUP($D26,'Benefit Look Up'!$B$21:$H$27,7,FALSE)),0)</f>
        <v>0</v>
      </c>
      <c r="M26" s="208">
        <f>ROUND(IF($D26="Choose Full-Time Position Type:", 0,$F26*VLOOKUP($D26,'Benefit Look Up'!$B$21:$I$27,8,FALSE)),0)</f>
        <v>0</v>
      </c>
      <c r="N26" s="223">
        <f>ROUND(IF($D26="Choose Full-Time Position Type:", 0,$E26*VLOOKUP($D26,'Benefit Look Up'!$B$21:$J$27,9,FALSE)),0)</f>
        <v>0</v>
      </c>
      <c r="O26" s="231">
        <f t="shared" si="2"/>
        <v>0</v>
      </c>
      <c r="P26" s="227">
        <f t="shared" si="3"/>
        <v>0</v>
      </c>
    </row>
    <row r="27" spans="2:16" x14ac:dyDescent="0.2">
      <c r="B27" s="205"/>
      <c r="C27" s="209"/>
      <c r="D27" s="202" t="s">
        <v>47</v>
      </c>
      <c r="E27" s="207">
        <v>0</v>
      </c>
      <c r="F27" s="216"/>
      <c r="G27" s="219">
        <f>ROUND(IF($D27="Choose Full-Time Position Type:", 0,$F27*VLOOKUP($D27,'Benefit Look Up'!$B$21:$C$27,2,FALSE)),0)</f>
        <v>0</v>
      </c>
      <c r="H27" s="208">
        <f>ROUND(IF($D27="Choose Full-Time Position Type:", 0,$F27*VLOOKUP($D27,'Benefit Look Up'!$B$21:$D$27,3,FALSE)),0)</f>
        <v>0</v>
      </c>
      <c r="I27" s="208">
        <f>ROUND(IF($D27="Choose Full-Time Position Type:", 0,$F27*VLOOKUP($D27,'Benefit Look Up'!$B$21:$E$27,4,FALSE)),0)</f>
        <v>0</v>
      </c>
      <c r="J27" s="208" t="str">
        <f>IFERROR(ROUND(IF($E27="", 0,$E27*VLOOKUP($D27,'Benefit Look Up'!$B$21:$F$27,5,FALSE)),0), "          -     ")</f>
        <v xml:space="preserve">          -     </v>
      </c>
      <c r="K27" s="208">
        <f>ROUND(IF($D27="Choose Full-Time Position Type:", 0,$F27*VLOOKUP($D27,'Benefit Look Up'!$B$21:$G$27,6,FALSE)),0)</f>
        <v>0</v>
      </c>
      <c r="L27" s="208">
        <f>ROUND(IF($D27="Choose Full-Time Position Type:", 0,$F27*VLOOKUP($D27,'Benefit Look Up'!$B$21:$H$27,7,FALSE)),0)</f>
        <v>0</v>
      </c>
      <c r="M27" s="208">
        <f>ROUND(IF($D27="Choose Full-Time Position Type:", 0,$F27*VLOOKUP($D27,'Benefit Look Up'!$B$21:$I$27,8,FALSE)),0)</f>
        <v>0</v>
      </c>
      <c r="N27" s="223">
        <f>ROUND(IF($D27="Choose Full-Time Position Type:", 0,$E27*VLOOKUP($D27,'Benefit Look Up'!$B$21:$J$27,9,FALSE)),0)</f>
        <v>0</v>
      </c>
      <c r="O27" s="231">
        <f t="shared" si="2"/>
        <v>0</v>
      </c>
      <c r="P27" s="227">
        <f t="shared" si="3"/>
        <v>0</v>
      </c>
    </row>
    <row r="28" spans="2:16" x14ac:dyDescent="0.2">
      <c r="B28" s="205"/>
      <c r="C28" s="209"/>
      <c r="D28" s="202" t="s">
        <v>47</v>
      </c>
      <c r="E28" s="207">
        <v>0</v>
      </c>
      <c r="F28" s="216"/>
      <c r="G28" s="219">
        <f>ROUND(IF($D28="Choose Full-Time Position Type:", 0,$F28*VLOOKUP($D28,'Benefit Look Up'!$B$21:$C$27,2,FALSE)),0)</f>
        <v>0</v>
      </c>
      <c r="H28" s="208">
        <f>ROUND(IF($D28="Choose Full-Time Position Type:", 0,$F28*VLOOKUP($D28,'Benefit Look Up'!$B$21:$D$27,3,FALSE)),0)</f>
        <v>0</v>
      </c>
      <c r="I28" s="208">
        <f>ROUND(IF($D28="Choose Full-Time Position Type:", 0,$F28*VLOOKUP($D28,'Benefit Look Up'!$B$21:$E$27,4,FALSE)),0)</f>
        <v>0</v>
      </c>
      <c r="J28" s="208" t="str">
        <f>IFERROR(ROUND(IF($E28="", 0,$E28*VLOOKUP($D28,'Benefit Look Up'!$B$21:$F$27,5,FALSE)),0), "          -     ")</f>
        <v xml:space="preserve">          -     </v>
      </c>
      <c r="K28" s="208">
        <f>ROUND(IF($D28="Choose Full-Time Position Type:", 0,$F28*VLOOKUP($D28,'Benefit Look Up'!$B$21:$G$27,6,FALSE)),0)</f>
        <v>0</v>
      </c>
      <c r="L28" s="208">
        <f>ROUND(IF($D28="Choose Full-Time Position Type:", 0,$F28*VLOOKUP($D28,'Benefit Look Up'!$B$21:$H$27,7,FALSE)),0)</f>
        <v>0</v>
      </c>
      <c r="M28" s="208">
        <f>ROUND(IF($D28="Choose Full-Time Position Type:", 0,$F28*VLOOKUP($D28,'Benefit Look Up'!$B$21:$I$27,8,FALSE)),0)</f>
        <v>0</v>
      </c>
      <c r="N28" s="223">
        <f>ROUND(IF($D28="Choose Full-Time Position Type:", 0,$E28*VLOOKUP($D28,'Benefit Look Up'!$B$21:$J$27,9,FALSE)),0)</f>
        <v>0</v>
      </c>
      <c r="O28" s="231">
        <f t="shared" si="2"/>
        <v>0</v>
      </c>
      <c r="P28" s="227">
        <f t="shared" si="3"/>
        <v>0</v>
      </c>
    </row>
    <row r="29" spans="2:16" x14ac:dyDescent="0.2">
      <c r="B29" s="205"/>
      <c r="C29" s="209"/>
      <c r="D29" s="202" t="s">
        <v>47</v>
      </c>
      <c r="E29" s="207">
        <v>0</v>
      </c>
      <c r="F29" s="216"/>
      <c r="G29" s="219">
        <f>ROUND(IF($D29="Choose Full-Time Position Type:", 0,$F29*VLOOKUP($D29,'Benefit Look Up'!$B$21:$C$27,2,FALSE)),0)</f>
        <v>0</v>
      </c>
      <c r="H29" s="208">
        <f>ROUND(IF($D29="Choose Full-Time Position Type:", 0,$F29*VLOOKUP($D29,'Benefit Look Up'!$B$21:$D$27,3,FALSE)),0)</f>
        <v>0</v>
      </c>
      <c r="I29" s="208">
        <f>ROUND(IF($D29="Choose Full-Time Position Type:", 0,$F29*VLOOKUP($D29,'Benefit Look Up'!$B$21:$E$27,4,FALSE)),0)</f>
        <v>0</v>
      </c>
      <c r="J29" s="208" t="str">
        <f>IFERROR(ROUND(IF($E29="", 0,$E29*VLOOKUP($D29,'Benefit Look Up'!$B$21:$F$27,5,FALSE)),0), "          -     ")</f>
        <v xml:space="preserve">          -     </v>
      </c>
      <c r="K29" s="208">
        <f>ROUND(IF($D29="Choose Full-Time Position Type:", 0,$F29*VLOOKUP($D29,'Benefit Look Up'!$B$21:$G$27,6,FALSE)),0)</f>
        <v>0</v>
      </c>
      <c r="L29" s="208">
        <f>ROUND(IF($D29="Choose Full-Time Position Type:", 0,$F29*VLOOKUP($D29,'Benefit Look Up'!$B$21:$H$27,7,FALSE)),0)</f>
        <v>0</v>
      </c>
      <c r="M29" s="208">
        <f>ROUND(IF($D29="Choose Full-Time Position Type:", 0,$F29*VLOOKUP($D29,'Benefit Look Up'!$B$21:$I$27,8,FALSE)),0)</f>
        <v>0</v>
      </c>
      <c r="N29" s="223">
        <f>ROUND(IF($D29="Choose Full-Time Position Type:", 0,$E29*VLOOKUP($D29,'Benefit Look Up'!$B$21:$J$27,9,FALSE)),0)</f>
        <v>0</v>
      </c>
      <c r="O29" s="231">
        <f t="shared" si="2"/>
        <v>0</v>
      </c>
      <c r="P29" s="227">
        <f t="shared" si="3"/>
        <v>0</v>
      </c>
    </row>
    <row r="30" spans="2:16" ht="13.5" thickBot="1" x14ac:dyDescent="0.25">
      <c r="B30" s="210"/>
      <c r="C30" s="211"/>
      <c r="D30" s="202" t="s">
        <v>47</v>
      </c>
      <c r="E30" s="212">
        <v>0</v>
      </c>
      <c r="F30" s="217"/>
      <c r="G30" s="220">
        <f>ROUND(IF($D30="Choose Full-Time Position Type:", 0,$F30*VLOOKUP($D30,'Benefit Look Up'!$B$21:$C$27,2,FALSE)),0)</f>
        <v>0</v>
      </c>
      <c r="H30" s="213">
        <f>ROUND(IF($D30="Choose Full-Time Position Type:", 0,$F30*VLOOKUP($D30,'Benefit Look Up'!$B$21:$D$27,3,FALSE)),0)</f>
        <v>0</v>
      </c>
      <c r="I30" s="213">
        <f>ROUND(IF($D30="Choose Full-Time Position Type:", 0,$F30*VLOOKUP($D30,'Benefit Look Up'!$B$21:$E$27,4,FALSE)),0)</f>
        <v>0</v>
      </c>
      <c r="J30" s="213" t="str">
        <f>IFERROR(ROUND(IF($E30="", 0,$E30*VLOOKUP($D30,'Benefit Look Up'!$B$21:$F$27,5,FALSE)),0), "          -     ")</f>
        <v xml:space="preserve">          -     </v>
      </c>
      <c r="K30" s="213">
        <f>ROUND(IF($D30="Choose Full-Time Position Type:", 0,$F30*VLOOKUP($D30,'Benefit Look Up'!$B$21:$G$27,6,FALSE)),0)</f>
        <v>0</v>
      </c>
      <c r="L30" s="213">
        <f>ROUND(IF($D30="Choose Full-Time Position Type:", 0,$F30*VLOOKUP($D30,'Benefit Look Up'!$B$21:$H$27,7,FALSE)),0)</f>
        <v>0</v>
      </c>
      <c r="M30" s="213">
        <f>ROUND(IF($D30="Choose Full-Time Position Type:", 0,$F30*VLOOKUP($D30,'Benefit Look Up'!$B$21:$I$27,8,FALSE)),0)</f>
        <v>0</v>
      </c>
      <c r="N30" s="224">
        <f>ROUND(IF($D30="Choose Full-Time Position Type:", 0,$E30*VLOOKUP($D30,'Benefit Look Up'!$B$21:$J$27,9,FALSE)),0)</f>
        <v>0</v>
      </c>
      <c r="O30" s="232">
        <f t="shared" si="2"/>
        <v>0</v>
      </c>
      <c r="P30" s="228">
        <f t="shared" si="3"/>
        <v>0</v>
      </c>
    </row>
    <row r="31" spans="2:16" s="353" customFormat="1" ht="13.5" thickBot="1" x14ac:dyDescent="0.25">
      <c r="B31" s="134" t="s">
        <v>48</v>
      </c>
      <c r="C31" s="12"/>
      <c r="D31" s="13"/>
      <c r="E31" s="11">
        <f t="shared" ref="E31:N31" si="4">SUM(E12:E30)</f>
        <v>0</v>
      </c>
      <c r="F31" s="91">
        <f t="shared" si="4"/>
        <v>0</v>
      </c>
      <c r="G31" s="143">
        <f t="shared" si="4"/>
        <v>0</v>
      </c>
      <c r="H31" s="92">
        <f t="shared" si="4"/>
        <v>0</v>
      </c>
      <c r="I31" s="92">
        <f t="shared" si="4"/>
        <v>0</v>
      </c>
      <c r="J31" s="92">
        <f t="shared" si="4"/>
        <v>0</v>
      </c>
      <c r="K31" s="92">
        <f t="shared" si="4"/>
        <v>0</v>
      </c>
      <c r="L31" s="92">
        <f t="shared" si="4"/>
        <v>0</v>
      </c>
      <c r="M31" s="92">
        <f t="shared" si="4"/>
        <v>0</v>
      </c>
      <c r="N31" s="93">
        <f t="shared" si="4"/>
        <v>0</v>
      </c>
      <c r="O31" s="94">
        <f>SUM(G31:N31)</f>
        <v>0</v>
      </c>
      <c r="P31" s="229">
        <f>SUM(F31,O31)</f>
        <v>0</v>
      </c>
    </row>
    <row r="32" spans="2:16" s="353" customFormat="1" ht="14.25" thickTop="1" thickBot="1" x14ac:dyDescent="0.25">
      <c r="B32" s="135" t="s">
        <v>115</v>
      </c>
      <c r="C32" s="136"/>
      <c r="D32" s="137"/>
      <c r="E32" s="138"/>
      <c r="F32" s="139"/>
      <c r="G32" s="140"/>
      <c r="H32" s="140"/>
      <c r="I32" s="140"/>
      <c r="J32" s="140"/>
      <c r="K32" s="140"/>
      <c r="L32" s="140"/>
      <c r="M32" s="140"/>
      <c r="N32" s="140"/>
      <c r="O32" s="140"/>
      <c r="P32" s="141">
        <f>SUM(P12:P30)</f>
        <v>0</v>
      </c>
    </row>
    <row r="33" spans="2:23" ht="14.25" thickTop="1" thickBot="1" x14ac:dyDescent="0.25">
      <c r="B33" s="311"/>
      <c r="C33" s="311"/>
      <c r="D33" s="311"/>
      <c r="E33" s="311"/>
      <c r="F33" s="312"/>
      <c r="G33" s="313"/>
    </row>
    <row r="34" spans="2:23" ht="19.5" thickTop="1" thickBot="1" x14ac:dyDescent="0.3">
      <c r="B34" s="510" t="s">
        <v>71</v>
      </c>
      <c r="C34" s="511"/>
      <c r="D34" s="509"/>
      <c r="E34" s="509"/>
      <c r="F34" s="512"/>
      <c r="G34" s="308"/>
      <c r="H34" s="309"/>
      <c r="I34" s="310"/>
      <c r="J34" s="314"/>
      <c r="K34" s="314"/>
      <c r="L34" s="314"/>
      <c r="M34" s="314"/>
      <c r="N34" s="314"/>
      <c r="O34" s="314"/>
      <c r="P34" s="314"/>
      <c r="S34" s="296" t="s">
        <v>10</v>
      </c>
    </row>
    <row r="35" spans="2:23" ht="15" customHeight="1" thickTop="1" thickBot="1" x14ac:dyDescent="0.25">
      <c r="B35" s="144"/>
      <c r="C35" s="51"/>
      <c r="D35" s="52"/>
      <c r="E35" s="52"/>
      <c r="F35" s="52"/>
      <c r="G35" s="315"/>
      <c r="H35" s="314"/>
      <c r="I35" s="316"/>
      <c r="J35" s="314"/>
      <c r="K35" s="314"/>
      <c r="L35" s="314"/>
      <c r="M35" s="314"/>
      <c r="N35" s="314"/>
      <c r="O35" s="314"/>
      <c r="P35" s="314"/>
    </row>
    <row r="36" spans="2:23" ht="17.25" hidden="1" thickTop="1" thickBot="1" x14ac:dyDescent="0.3">
      <c r="B36" s="145" t="s">
        <v>70</v>
      </c>
      <c r="C36" s="53"/>
      <c r="D36" s="54"/>
      <c r="E36" s="54"/>
      <c r="F36" s="54"/>
      <c r="G36" s="317"/>
      <c r="H36" s="318"/>
      <c r="I36" s="318"/>
      <c r="J36" s="314"/>
      <c r="K36" s="314"/>
      <c r="L36" s="314"/>
      <c r="M36" s="314"/>
      <c r="N36" s="314"/>
      <c r="O36" s="314"/>
      <c r="P36" s="319"/>
      <c r="Q36" s="320"/>
      <c r="R36" s="321"/>
      <c r="S36" s="321"/>
      <c r="T36" s="321"/>
      <c r="U36" s="321"/>
    </row>
    <row r="37" spans="2:23" ht="12.75" hidden="1" customHeight="1" x14ac:dyDescent="0.2">
      <c r="B37" s="520" t="s">
        <v>85</v>
      </c>
      <c r="C37" s="521"/>
      <c r="D37" s="526"/>
      <c r="E37" s="526"/>
      <c r="F37" s="526"/>
      <c r="G37" s="540" t="s">
        <v>49</v>
      </c>
      <c r="H37" s="541"/>
      <c r="I37" s="541"/>
      <c r="J37" s="541"/>
      <c r="K37" s="541"/>
      <c r="L37" s="541"/>
      <c r="M37" s="541"/>
      <c r="N37" s="541"/>
      <c r="O37" s="541"/>
      <c r="P37" s="542"/>
      <c r="Q37" s="322"/>
      <c r="R37" s="321"/>
      <c r="S37" s="321"/>
      <c r="T37" s="321"/>
      <c r="U37" s="321"/>
    </row>
    <row r="38" spans="2:23" ht="15.75" hidden="1" customHeight="1" thickBot="1" x14ac:dyDescent="0.25">
      <c r="B38" s="527"/>
      <c r="C38" s="528"/>
      <c r="D38" s="529"/>
      <c r="E38" s="529"/>
      <c r="F38" s="529"/>
      <c r="G38" s="543"/>
      <c r="H38" s="544"/>
      <c r="I38" s="544"/>
      <c r="J38" s="544"/>
      <c r="K38" s="544"/>
      <c r="L38" s="544"/>
      <c r="M38" s="544"/>
      <c r="N38" s="544"/>
      <c r="O38" s="544"/>
      <c r="P38" s="545"/>
      <c r="Q38" s="322"/>
      <c r="R38" s="321"/>
      <c r="S38" s="321"/>
      <c r="T38" s="321"/>
      <c r="U38" s="321"/>
    </row>
    <row r="39" spans="2:23" ht="27" hidden="1" thickTop="1" thickBot="1" x14ac:dyDescent="0.25">
      <c r="B39" s="146" t="s">
        <v>91</v>
      </c>
      <c r="C39" s="41" t="s">
        <v>6</v>
      </c>
      <c r="D39" s="41" t="s">
        <v>7</v>
      </c>
      <c r="E39" s="42" t="s">
        <v>4</v>
      </c>
      <c r="F39" s="43" t="s">
        <v>11</v>
      </c>
      <c r="G39" s="561" t="s">
        <v>61</v>
      </c>
      <c r="H39" s="562"/>
      <c r="I39" s="562"/>
      <c r="J39" s="562"/>
      <c r="K39" s="562"/>
      <c r="L39" s="562"/>
      <c r="M39" s="562"/>
      <c r="N39" s="563"/>
      <c r="O39" s="323" t="s">
        <v>29</v>
      </c>
      <c r="P39" s="324" t="s">
        <v>30</v>
      </c>
      <c r="Q39" s="322"/>
      <c r="R39" s="321"/>
      <c r="S39" s="321"/>
      <c r="T39" s="321"/>
      <c r="U39" s="321"/>
    </row>
    <row r="40" spans="2:23" ht="64.5" hidden="1" customHeight="1" thickBot="1" x14ac:dyDescent="0.25">
      <c r="B40" s="133" t="s">
        <v>86</v>
      </c>
      <c r="C40" s="44" t="s">
        <v>87</v>
      </c>
      <c r="D40" s="45" t="s">
        <v>88</v>
      </c>
      <c r="E40" s="46" t="s">
        <v>89</v>
      </c>
      <c r="F40" s="47" t="s">
        <v>90</v>
      </c>
      <c r="G40" s="325" t="s">
        <v>67</v>
      </c>
      <c r="H40" s="326" t="s">
        <v>68</v>
      </c>
      <c r="I40" s="326" t="s">
        <v>80</v>
      </c>
      <c r="J40" s="326" t="s">
        <v>81</v>
      </c>
      <c r="K40" s="326" t="s">
        <v>82</v>
      </c>
      <c r="L40" s="326" t="s">
        <v>79</v>
      </c>
      <c r="M40" s="326" t="s">
        <v>83</v>
      </c>
      <c r="N40" s="327" t="s">
        <v>84</v>
      </c>
      <c r="O40" s="328"/>
      <c r="P40" s="329"/>
      <c r="Q40" s="330"/>
      <c r="R40" s="331"/>
      <c r="S40" s="331"/>
      <c r="T40" s="331"/>
      <c r="U40" s="331"/>
    </row>
    <row r="41" spans="2:23" hidden="1" x14ac:dyDescent="0.2">
      <c r="B41" s="147"/>
      <c r="C41" s="29"/>
      <c r="D41" s="30" t="s">
        <v>65</v>
      </c>
      <c r="E41" s="31"/>
      <c r="F41" s="32"/>
      <c r="G41" s="332">
        <f>ROUND(IF($D41="Choose PT Salaried With Benefits:", 0,$F41*VLOOKUP($D41,'Benefit Look Up'!#REF!,2,FALSE)),0)</f>
        <v>0</v>
      </c>
      <c r="H41" s="333">
        <f>ROUND(IF($D41="Choose PT Salaried With Benefits:", 0,$F41*VLOOKUP($D41,'Benefit Look Up'!#REF!,3,FALSE)),0)</f>
        <v>0</v>
      </c>
      <c r="I41" s="333">
        <f>ROUND(IF($D41="Choose PT Salaried With Benefits:", 0,$F41*VLOOKUP($D41,'Benefit Look Up'!#REF!,4,FALSE)),0)</f>
        <v>0</v>
      </c>
      <c r="J41" s="333">
        <f>ROUND(IF($D41="Choose PT Salaried With Benefits:", 0,$E41*VLOOKUP($D41,'Benefit Look Up'!#REF!,5,FALSE)),0)</f>
        <v>0</v>
      </c>
      <c r="K41" s="333">
        <f>ROUND(IF($D41="Choose PT Salaried With Benefits:", 0,$F41*VLOOKUP($D41,'Benefit Look Up'!#REF!,6,FALSE)),0)</f>
        <v>0</v>
      </c>
      <c r="L41" s="333">
        <f>ROUND(IF($D41="Choose PT Salaried With Benefits:", 0,$F41*VLOOKUP($D41,'Benefit Look Up'!#REF!,7,FALSE)),0)</f>
        <v>0</v>
      </c>
      <c r="M41" s="333">
        <f>ROUND(IF($D41="Choose PT Salaried With Benefits:", 0,$F41*VLOOKUP($D41,'Benefit Look Up'!#REF!,8,FALSE)),0)</f>
        <v>0</v>
      </c>
      <c r="N41" s="334">
        <f>ROUND(IF($D41="Choose PT Salaried With Benefits:", 0,$E41*VLOOKUP($D41,'Benefit Look Up'!#REF!,9,FALSE)),0)</f>
        <v>0</v>
      </c>
      <c r="O41" s="335">
        <f>SUM(G41:N41)</f>
        <v>0</v>
      </c>
      <c r="P41" s="336">
        <f>SUM(F41,O41)</f>
        <v>0</v>
      </c>
      <c r="Q41" s="337"/>
    </row>
    <row r="42" spans="2:23" ht="12" hidden="1" customHeight="1" x14ac:dyDescent="0.2">
      <c r="B42" s="147"/>
      <c r="C42" s="29"/>
      <c r="D42" s="30" t="s">
        <v>65</v>
      </c>
      <c r="E42" s="33"/>
      <c r="F42" s="34"/>
      <c r="G42" s="332">
        <f>ROUND(IF($D42="Choose PT Salaried With Benefits:", 0,$F42*VLOOKUP($D42,'Benefit Look Up'!#REF!,2,FALSE)),0)</f>
        <v>0</v>
      </c>
      <c r="H42" s="333">
        <f>ROUND(IF($D42="Choose PT Salaried With Benefits:", 0,$F42*VLOOKUP($D42,'Benefit Look Up'!#REF!,3,FALSE)),0)</f>
        <v>0</v>
      </c>
      <c r="I42" s="333">
        <f>ROUND(IF($D42="Choose PT Salaried With Benefits:", 0,$F42*VLOOKUP($D42,'Benefit Look Up'!#REF!,4,FALSE)),0)</f>
        <v>0</v>
      </c>
      <c r="J42" s="333">
        <f>ROUND(IF($D42="Choose PT Salaried With Benefits:", 0,$E42*VLOOKUP($D42,'Benefit Look Up'!#REF!,5,FALSE)),0)</f>
        <v>0</v>
      </c>
      <c r="K42" s="333">
        <f>ROUND(IF($D42="Choose PT Salaried With Benefits:", 0,$F42*VLOOKUP($D42,'Benefit Look Up'!#REF!,6,FALSE)),0)</f>
        <v>0</v>
      </c>
      <c r="L42" s="333">
        <f>ROUND(IF($D42="Choose PT Salaried With Benefits:", 0,$F42*VLOOKUP($D42,'Benefit Look Up'!#REF!,7,FALSE)),0)</f>
        <v>0</v>
      </c>
      <c r="M42" s="333">
        <f>ROUND(IF($D42="Choose PT Salaried With Benefits:", 0,$F42*VLOOKUP($D42,'Benefit Look Up'!#REF!,8,FALSE)),0)</f>
        <v>0</v>
      </c>
      <c r="N42" s="334">
        <f>ROUND(IF($D42="Choose PT Salaried With Benefits:", 0,$E42*VLOOKUP($D42,'Benefit Look Up'!#REF!,9,FALSE)),0)</f>
        <v>0</v>
      </c>
      <c r="O42" s="338">
        <f>SUM(G42:N42)</f>
        <v>0</v>
      </c>
      <c r="P42" s="339">
        <f>SUM(F42,O42)</f>
        <v>0</v>
      </c>
      <c r="Q42" s="337"/>
    </row>
    <row r="43" spans="2:23" ht="13.5" hidden="1" thickBot="1" x14ac:dyDescent="0.25">
      <c r="B43" s="147"/>
      <c r="C43" s="29"/>
      <c r="D43" s="30" t="s">
        <v>65</v>
      </c>
      <c r="E43" s="33"/>
      <c r="F43" s="34"/>
      <c r="G43" s="332">
        <f>ROUND(IF($D43="Choose PT Salaried With Benefits:", 0,$F43*VLOOKUP($D43,'Benefit Look Up'!#REF!,2,FALSE)),0)</f>
        <v>0</v>
      </c>
      <c r="H43" s="333">
        <f>ROUND(IF($D43="Choose PT Salaried With Benefits:", 0,$F43*VLOOKUP($D43,'Benefit Look Up'!#REF!,3,FALSE)),0)</f>
        <v>0</v>
      </c>
      <c r="I43" s="333">
        <f>ROUND(IF($D43="Choose PT Salaried With Benefits:", 0,$F43*VLOOKUP($D43,'Benefit Look Up'!#REF!,4,FALSE)),0)</f>
        <v>0</v>
      </c>
      <c r="J43" s="333">
        <f>ROUND(IF($D43="Choose PT Salaried With Benefits:", 0,$E43*VLOOKUP($D43,'Benefit Look Up'!#REF!,5,FALSE)),0)</f>
        <v>0</v>
      </c>
      <c r="K43" s="333">
        <f>ROUND(IF($D43="Choose PT Salaried With Benefits:", 0,$F43*VLOOKUP($D43,'Benefit Look Up'!#REF!,6,FALSE)),0)</f>
        <v>0</v>
      </c>
      <c r="L43" s="333">
        <f>ROUND(IF($D43="Choose PT Salaried With Benefits:", 0,$F43*VLOOKUP($D43,'Benefit Look Up'!#REF!,7,FALSE)),0)</f>
        <v>0</v>
      </c>
      <c r="M43" s="333">
        <f>ROUND(IF($D43="Choose PT Salaried With Benefits:", 0,$F43*VLOOKUP($D43,'Benefit Look Up'!#REF!,8,FALSE)),0)</f>
        <v>0</v>
      </c>
      <c r="N43" s="334">
        <f>ROUND(IF($D43="Choose PT Salaried With Benefits:", 0,$E43*VLOOKUP($D43,'Benefit Look Up'!#REF!,9,FALSE)),0)</f>
        <v>0</v>
      </c>
      <c r="O43" s="340">
        <f>SUM(G43:N43)</f>
        <v>0</v>
      </c>
      <c r="P43" s="341">
        <f>SUM(F43,O43)</f>
        <v>0</v>
      </c>
      <c r="Q43" s="337"/>
    </row>
    <row r="44" spans="2:23" ht="13.5" hidden="1" thickBot="1" x14ac:dyDescent="0.25">
      <c r="B44" s="148"/>
      <c r="C44" s="56" t="s">
        <v>69</v>
      </c>
      <c r="D44" s="57"/>
      <c r="E44" s="58">
        <f t="shared" ref="E44:P44" si="5">SUM(E41:E43)</f>
        <v>0</v>
      </c>
      <c r="F44" s="156">
        <f t="shared" si="5"/>
        <v>0</v>
      </c>
      <c r="G44" s="342">
        <f t="shared" si="5"/>
        <v>0</v>
      </c>
      <c r="H44" s="343">
        <f t="shared" si="5"/>
        <v>0</v>
      </c>
      <c r="I44" s="343">
        <f t="shared" si="5"/>
        <v>0</v>
      </c>
      <c r="J44" s="343">
        <f t="shared" si="5"/>
        <v>0</v>
      </c>
      <c r="K44" s="343">
        <f t="shared" si="5"/>
        <v>0</v>
      </c>
      <c r="L44" s="343">
        <f t="shared" si="5"/>
        <v>0</v>
      </c>
      <c r="M44" s="343">
        <f t="shared" si="5"/>
        <v>0</v>
      </c>
      <c r="N44" s="344">
        <f t="shared" si="5"/>
        <v>0</v>
      </c>
      <c r="O44" s="345">
        <f t="shared" si="5"/>
        <v>0</v>
      </c>
      <c r="P44" s="346">
        <f t="shared" si="5"/>
        <v>0</v>
      </c>
      <c r="Q44" s="337"/>
    </row>
    <row r="45" spans="2:23" ht="14.25" hidden="1" thickTop="1" thickBot="1" x14ac:dyDescent="0.25">
      <c r="B45" s="149"/>
      <c r="C45" s="35"/>
      <c r="D45" s="35"/>
      <c r="E45" s="35"/>
      <c r="F45" s="35"/>
      <c r="G45" s="347"/>
      <c r="H45" s="337"/>
      <c r="I45" s="337"/>
      <c r="J45" s="337"/>
      <c r="K45" s="337"/>
      <c r="L45" s="337"/>
      <c r="M45" s="337"/>
      <c r="N45" s="337"/>
      <c r="O45" s="337"/>
      <c r="P45" s="348"/>
      <c r="Q45" s="337"/>
    </row>
    <row r="46" spans="2:23" ht="16.5" thickTop="1" x14ac:dyDescent="0.2">
      <c r="B46" s="518" t="s">
        <v>73</v>
      </c>
      <c r="C46" s="519"/>
      <c r="D46" s="59"/>
      <c r="E46" s="59"/>
      <c r="F46" s="59"/>
      <c r="G46" s="349"/>
      <c r="H46" s="350"/>
      <c r="I46" s="348"/>
      <c r="J46" s="337"/>
      <c r="K46" s="337"/>
      <c r="L46" s="351"/>
      <c r="M46" s="352"/>
      <c r="N46" s="352"/>
      <c r="O46" s="306"/>
      <c r="P46" s="306"/>
      <c r="Q46" s="337"/>
    </row>
    <row r="47" spans="2:23" ht="12.75" customHeight="1" x14ac:dyDescent="0.2">
      <c r="B47" s="520" t="s">
        <v>95</v>
      </c>
      <c r="C47" s="521"/>
      <c r="D47" s="522"/>
      <c r="E47" s="522"/>
      <c r="F47" s="522"/>
      <c r="G47" s="546" t="s">
        <v>94</v>
      </c>
      <c r="H47" s="547"/>
      <c r="I47" s="348"/>
      <c r="J47" s="337"/>
      <c r="K47" s="337"/>
      <c r="L47" s="352"/>
      <c r="M47" s="352"/>
      <c r="N47" s="352"/>
      <c r="O47" s="337"/>
      <c r="P47" s="337"/>
      <c r="Q47" s="337"/>
    </row>
    <row r="48" spans="2:23" ht="15.75" customHeight="1" thickBot="1" x14ac:dyDescent="0.25">
      <c r="B48" s="523"/>
      <c r="C48" s="521"/>
      <c r="D48" s="522"/>
      <c r="E48" s="522"/>
      <c r="F48" s="522"/>
      <c r="G48" s="548"/>
      <c r="H48" s="549"/>
      <c r="I48" s="355"/>
      <c r="J48" s="306"/>
      <c r="K48" s="306"/>
      <c r="L48" s="352"/>
      <c r="M48" s="352"/>
      <c r="N48" s="352"/>
      <c r="O48" s="306"/>
      <c r="P48" s="306"/>
      <c r="Q48" s="306"/>
      <c r="W48" s="353" t="s">
        <v>2</v>
      </c>
    </row>
    <row r="49" spans="2:18" ht="83.25" thickTop="1" thickBot="1" x14ac:dyDescent="0.25">
      <c r="B49" s="150" t="s">
        <v>92</v>
      </c>
      <c r="C49" s="45" t="s">
        <v>250</v>
      </c>
      <c r="D49" s="45" t="s">
        <v>151</v>
      </c>
      <c r="E49" s="60" t="s">
        <v>93</v>
      </c>
      <c r="F49" s="61" t="s">
        <v>152</v>
      </c>
      <c r="G49" s="157" t="s">
        <v>117</v>
      </c>
      <c r="H49" s="67" t="s">
        <v>77</v>
      </c>
      <c r="I49" s="355"/>
      <c r="J49" s="306"/>
      <c r="K49" s="306"/>
      <c r="L49" s="352"/>
      <c r="M49" s="352"/>
      <c r="N49" s="352"/>
      <c r="O49" s="306"/>
      <c r="P49" s="306"/>
      <c r="R49" s="353"/>
    </row>
    <row r="50" spans="2:18" x14ac:dyDescent="0.2">
      <c r="B50" s="167"/>
      <c r="C50" s="119"/>
      <c r="D50" s="254" t="s">
        <v>50</v>
      </c>
      <c r="E50" s="168"/>
      <c r="F50" s="169"/>
      <c r="G50" s="170">
        <f>ROUND(IF($D50="Choose Non-Hourly PT Position Type:", 0,$F50*VLOOKUP($D50,'Benefit Look Up'!$B$32:$C$41,2,FALSE)),0)</f>
        <v>0</v>
      </c>
      <c r="H50" s="171">
        <f>SUM(F50:G50)</f>
        <v>0</v>
      </c>
      <c r="I50" s="356"/>
      <c r="J50" s="306"/>
      <c r="K50" s="306"/>
      <c r="L50" s="306"/>
      <c r="M50" s="306"/>
      <c r="N50" s="306"/>
      <c r="O50" s="306"/>
      <c r="P50" s="306"/>
    </row>
    <row r="51" spans="2:18" x14ac:dyDescent="0.2">
      <c r="B51" s="172"/>
      <c r="C51" s="123"/>
      <c r="D51" s="256" t="s">
        <v>50</v>
      </c>
      <c r="E51" s="173"/>
      <c r="F51" s="174"/>
      <c r="G51" s="175">
        <f>ROUND(IF($D51="Choose Non-Hourly PT Position Type:", 0,$F51*VLOOKUP($D51,'Benefit Look Up'!$B$32:$C$41,2,FALSE)),0)</f>
        <v>0</v>
      </c>
      <c r="H51" s="176">
        <f>SUM(F51:G51)</f>
        <v>0</v>
      </c>
      <c r="I51" s="356"/>
      <c r="J51" s="306"/>
      <c r="K51" s="306"/>
      <c r="L51" s="306"/>
      <c r="M51" s="306"/>
      <c r="N51" s="306"/>
      <c r="O51" s="306"/>
      <c r="P51" s="306"/>
    </row>
    <row r="52" spans="2:18" x14ac:dyDescent="0.2">
      <c r="B52" s="172"/>
      <c r="C52" s="123"/>
      <c r="D52" s="256" t="s">
        <v>50</v>
      </c>
      <c r="E52" s="173"/>
      <c r="F52" s="177"/>
      <c r="G52" s="175">
        <f>ROUND(IF($D52="Choose Non-Hourly PT Position Type:", 0,$F52*VLOOKUP($D52,'Benefit Look Up'!$B$32:$C$41,2,FALSE)),0)</f>
        <v>0</v>
      </c>
      <c r="H52" s="176">
        <f>SUM(F52:G52)</f>
        <v>0</v>
      </c>
      <c r="I52" s="356"/>
      <c r="J52" s="306"/>
      <c r="K52" s="306"/>
      <c r="L52" s="306"/>
      <c r="M52" s="306"/>
      <c r="N52" s="306"/>
      <c r="O52" s="306"/>
      <c r="P52" s="306"/>
    </row>
    <row r="53" spans="2:18" x14ac:dyDescent="0.2">
      <c r="B53" s="172"/>
      <c r="C53" s="123"/>
      <c r="D53" s="256" t="s">
        <v>50</v>
      </c>
      <c r="E53" s="173"/>
      <c r="F53" s="177"/>
      <c r="G53" s="175">
        <f>ROUND(IF($D53="Choose Non-Hourly PT Position Type:", 0,$F53*VLOOKUP($D53,'Benefit Look Up'!$B$32:$C$41,2,FALSE)),0)</f>
        <v>0</v>
      </c>
      <c r="H53" s="176">
        <f>SUM(F53:G53)</f>
        <v>0</v>
      </c>
      <c r="I53" s="356"/>
      <c r="J53" s="306"/>
      <c r="K53" s="306"/>
      <c r="L53" s="306" t="s">
        <v>2</v>
      </c>
      <c r="M53" s="306"/>
      <c r="N53" s="306"/>
      <c r="O53" s="306"/>
      <c r="P53" s="306"/>
    </row>
    <row r="54" spans="2:18" x14ac:dyDescent="0.2">
      <c r="B54" s="178"/>
      <c r="C54" s="179"/>
      <c r="D54" s="255" t="s">
        <v>50</v>
      </c>
      <c r="E54" s="180"/>
      <c r="F54" s="181"/>
      <c r="G54" s="182">
        <f>ROUND(IF($D54="Choose Non-Hourly PT Position Type:", 0,$F54*VLOOKUP($D54,'Benefit Look Up'!$B$32:$C$41,2,FALSE)),0)</f>
        <v>0</v>
      </c>
      <c r="H54" s="183">
        <f>SUM(F54:G54)</f>
        <v>0</v>
      </c>
      <c r="I54" s="356"/>
      <c r="J54" s="306"/>
      <c r="K54" s="306"/>
      <c r="L54" s="306"/>
      <c r="M54" s="306"/>
      <c r="N54" s="306"/>
      <c r="O54" s="306"/>
      <c r="P54" s="306"/>
    </row>
    <row r="55" spans="2:18" ht="13.5" thickBot="1" x14ac:dyDescent="0.25">
      <c r="B55" s="151"/>
      <c r="C55" s="62" t="s">
        <v>56</v>
      </c>
      <c r="D55" s="63"/>
      <c r="E55" s="64">
        <f>SUM(E50:E54)</f>
        <v>0</v>
      </c>
      <c r="F55" s="65">
        <f>SUM(F50:F54)</f>
        <v>0</v>
      </c>
      <c r="G55" s="158">
        <f>SUM(G50:G54)</f>
        <v>0</v>
      </c>
      <c r="H55" s="66">
        <f>SUM(H50:H54)</f>
        <v>0</v>
      </c>
      <c r="I55" s="356"/>
      <c r="J55" s="306"/>
      <c r="K55" s="306"/>
      <c r="L55" s="306"/>
      <c r="M55" s="306"/>
      <c r="N55" s="306"/>
      <c r="O55" s="306"/>
      <c r="P55" s="306"/>
    </row>
    <row r="56" spans="2:18" ht="14.25" thickTop="1" thickBot="1" x14ac:dyDescent="0.25">
      <c r="B56" s="358"/>
      <c r="C56" s="359"/>
      <c r="D56" s="360"/>
      <c r="E56" s="361"/>
      <c r="F56" s="362"/>
      <c r="G56" s="362"/>
      <c r="H56" s="363"/>
      <c r="I56" s="357"/>
      <c r="J56" s="306"/>
      <c r="K56" s="306"/>
      <c r="L56" s="306"/>
      <c r="M56" s="306"/>
      <c r="N56" s="306"/>
      <c r="O56" s="306"/>
      <c r="P56" s="306"/>
    </row>
    <row r="57" spans="2:18" ht="16.5" thickTop="1" x14ac:dyDescent="0.2">
      <c r="B57" s="518" t="s">
        <v>75</v>
      </c>
      <c r="C57" s="519"/>
      <c r="D57" s="55"/>
      <c r="E57" s="68"/>
      <c r="F57" s="68"/>
      <c r="G57" s="364"/>
      <c r="H57" s="365"/>
      <c r="I57" s="366"/>
      <c r="J57" s="306"/>
      <c r="K57" s="306"/>
      <c r="L57" s="306"/>
      <c r="M57" s="306"/>
      <c r="N57" s="306"/>
      <c r="O57" s="306"/>
      <c r="P57" s="306"/>
    </row>
    <row r="58" spans="2:18" ht="12.75" customHeight="1" x14ac:dyDescent="0.2">
      <c r="B58" s="530" t="s">
        <v>158</v>
      </c>
      <c r="C58" s="531"/>
      <c r="D58" s="531"/>
      <c r="E58" s="531"/>
      <c r="F58" s="531"/>
      <c r="G58" s="534" t="s">
        <v>94</v>
      </c>
      <c r="H58" s="535"/>
      <c r="I58" s="536"/>
      <c r="J58" s="306"/>
      <c r="K58" s="306"/>
      <c r="L58" s="306"/>
      <c r="M58" s="306"/>
      <c r="N58" s="306"/>
      <c r="O58" s="306"/>
      <c r="P58" s="306"/>
    </row>
    <row r="59" spans="2:18" ht="13.5" thickBot="1" x14ac:dyDescent="0.25">
      <c r="B59" s="532"/>
      <c r="C59" s="533"/>
      <c r="D59" s="533"/>
      <c r="E59" s="533"/>
      <c r="F59" s="533"/>
      <c r="G59" s="537"/>
      <c r="H59" s="538"/>
      <c r="I59" s="539"/>
      <c r="J59" s="306"/>
      <c r="K59" s="306"/>
      <c r="L59" s="306"/>
      <c r="M59" s="306"/>
      <c r="N59" s="306"/>
      <c r="O59" s="306"/>
      <c r="P59" s="306"/>
    </row>
    <row r="60" spans="2:18" ht="82.5" thickBot="1" x14ac:dyDescent="0.25">
      <c r="B60" s="150" t="s">
        <v>92</v>
      </c>
      <c r="C60" s="45" t="s">
        <v>249</v>
      </c>
      <c r="D60" s="45" t="s">
        <v>151</v>
      </c>
      <c r="E60" s="45" t="s">
        <v>96</v>
      </c>
      <c r="F60" s="69" t="s">
        <v>149</v>
      </c>
      <c r="G60" s="159" t="s">
        <v>11</v>
      </c>
      <c r="H60" s="70" t="s">
        <v>117</v>
      </c>
      <c r="I60" s="161" t="s">
        <v>55</v>
      </c>
      <c r="J60" s="306"/>
      <c r="K60" s="306"/>
      <c r="L60" s="306"/>
      <c r="M60" s="306"/>
      <c r="N60" s="306"/>
      <c r="O60" s="306"/>
      <c r="P60" s="306"/>
    </row>
    <row r="61" spans="2:18" x14ac:dyDescent="0.2">
      <c r="B61" s="167"/>
      <c r="C61" s="184"/>
      <c r="D61" s="241" t="s">
        <v>53</v>
      </c>
      <c r="E61" s="119"/>
      <c r="F61" s="185"/>
      <c r="G61" s="186">
        <f>ROUND(E61*F61,0)</f>
        <v>0</v>
      </c>
      <c r="H61" s="187">
        <f>ROUND(IF($D61="Choose PT Hourly Position Type:", 0,$G61*VLOOKUP($D61,'Benefit Look Up'!$B$32:$C$41,2,FALSE)),0)</f>
        <v>0</v>
      </c>
      <c r="I61" s="188">
        <f>SUM(G61:H61)</f>
        <v>0</v>
      </c>
      <c r="J61" s="306"/>
      <c r="K61" s="306"/>
      <c r="L61" s="306"/>
      <c r="M61" s="306"/>
      <c r="N61" s="306"/>
      <c r="O61" s="306"/>
      <c r="P61" s="306"/>
    </row>
    <row r="62" spans="2:18" x14ac:dyDescent="0.2">
      <c r="B62" s="172"/>
      <c r="C62" s="189"/>
      <c r="D62" s="242" t="s">
        <v>53</v>
      </c>
      <c r="E62" s="123"/>
      <c r="F62" s="190"/>
      <c r="G62" s="191">
        <f>ROUND(E62*F62,0)</f>
        <v>0</v>
      </c>
      <c r="H62" s="192">
        <f>ROUND(IF($D62="Choose PT Hourly Position Type:", 0,$G62*VLOOKUP($D62,'Benefit Look Up'!$B$32:$C$41,2,FALSE)),0)</f>
        <v>0</v>
      </c>
      <c r="I62" s="193">
        <f>SUM(G62:H62)</f>
        <v>0</v>
      </c>
      <c r="J62" s="306"/>
      <c r="K62" s="306"/>
      <c r="L62" s="306"/>
      <c r="M62" s="306"/>
      <c r="N62" s="306"/>
      <c r="O62" s="306"/>
      <c r="P62" s="306"/>
    </row>
    <row r="63" spans="2:18" x14ac:dyDescent="0.2">
      <c r="B63" s="172"/>
      <c r="C63" s="189"/>
      <c r="D63" s="242" t="s">
        <v>53</v>
      </c>
      <c r="E63" s="194"/>
      <c r="F63" s="190"/>
      <c r="G63" s="191">
        <f>ROUND(E63*F63,0)</f>
        <v>0</v>
      </c>
      <c r="H63" s="192">
        <f>ROUND(IF($D63="Choose PT Hourly Position Type:", 0,$G63*VLOOKUP($D63,'Benefit Look Up'!$B$32:$C$41,2,FALSE)),0)</f>
        <v>0</v>
      </c>
      <c r="I63" s="193">
        <f>SUM(G63:H63)</f>
        <v>0</v>
      </c>
      <c r="J63" s="306"/>
      <c r="K63" s="306"/>
      <c r="L63" s="306"/>
      <c r="M63" s="306"/>
      <c r="N63" s="306"/>
      <c r="O63" s="306"/>
      <c r="P63" s="306"/>
    </row>
    <row r="64" spans="2:18" x14ac:dyDescent="0.2">
      <c r="B64" s="172"/>
      <c r="C64" s="189"/>
      <c r="D64" s="242" t="s">
        <v>53</v>
      </c>
      <c r="E64" s="194"/>
      <c r="F64" s="190"/>
      <c r="G64" s="191">
        <f>ROUND(E64*F64,0)</f>
        <v>0</v>
      </c>
      <c r="H64" s="192">
        <f>ROUND(IF($D64="Choose PT Hourly Position Type:", 0,$G64*VLOOKUP($D64,'Benefit Look Up'!$B$32:$C$41,2,FALSE)),0)</f>
        <v>0</v>
      </c>
      <c r="I64" s="193">
        <f>SUM(G64:H64)</f>
        <v>0</v>
      </c>
      <c r="J64" s="306"/>
      <c r="K64" s="306"/>
      <c r="L64" s="306"/>
      <c r="M64" s="306"/>
      <c r="N64" s="306"/>
      <c r="O64" s="306"/>
      <c r="P64" s="306"/>
    </row>
    <row r="65" spans="2:16" ht="13.5" thickBot="1" x14ac:dyDescent="0.25">
      <c r="B65" s="214"/>
      <c r="C65" s="127"/>
      <c r="D65" s="243" t="s">
        <v>53</v>
      </c>
      <c r="E65" s="195"/>
      <c r="F65" s="196"/>
      <c r="G65" s="197">
        <f>ROUND(E65*F65,0)</f>
        <v>0</v>
      </c>
      <c r="H65" s="198">
        <f>ROUND(IF($D65="Choose PT Hourly Position Type:", 0,$G65*VLOOKUP($D65,'Benefit Look Up'!$B$32:$C$41,2,FALSE)),0)</f>
        <v>0</v>
      </c>
      <c r="I65" s="199">
        <f>SUM(G65:H65)</f>
        <v>0</v>
      </c>
      <c r="J65" s="306"/>
      <c r="K65" s="306"/>
      <c r="L65" s="306"/>
      <c r="M65" s="306"/>
      <c r="N65" s="306"/>
      <c r="O65" s="306"/>
      <c r="P65" s="306"/>
    </row>
    <row r="66" spans="2:16" ht="13.5" thickBot="1" x14ac:dyDescent="0.25">
      <c r="B66" s="152"/>
      <c r="C66" s="72" t="s">
        <v>57</v>
      </c>
      <c r="D66" s="73"/>
      <c r="E66" s="74"/>
      <c r="F66" s="75"/>
      <c r="G66" s="160">
        <f>SUM(G61:G65)</f>
        <v>0</v>
      </c>
      <c r="H66" s="71">
        <f>SUM(H61:H65)</f>
        <v>0</v>
      </c>
      <c r="I66" s="162">
        <f>SUM(I61:I65)</f>
        <v>0</v>
      </c>
      <c r="J66" s="306"/>
      <c r="K66" s="306"/>
      <c r="L66" s="306"/>
      <c r="M66" s="306"/>
      <c r="N66" s="306"/>
      <c r="O66" s="306"/>
      <c r="P66" s="306"/>
    </row>
    <row r="67" spans="2:16" ht="14.25" thickTop="1" thickBot="1" x14ac:dyDescent="0.25">
      <c r="B67" s="367"/>
      <c r="C67" s="368"/>
      <c r="D67" s="306"/>
      <c r="E67" s="306"/>
      <c r="F67" s="306"/>
      <c r="G67" s="363"/>
      <c r="H67" s="363"/>
      <c r="I67" s="369"/>
      <c r="J67" s="306"/>
      <c r="K67" s="306"/>
      <c r="L67" s="306"/>
      <c r="M67" s="306"/>
      <c r="N67" s="306"/>
      <c r="O67" s="306"/>
      <c r="P67" s="306"/>
    </row>
    <row r="68" spans="2:16" ht="19.5" thickTop="1" thickBot="1" x14ac:dyDescent="0.25">
      <c r="B68" s="516" t="s">
        <v>76</v>
      </c>
      <c r="C68" s="517"/>
      <c r="D68" s="76"/>
      <c r="E68" s="77"/>
      <c r="F68" s="77"/>
      <c r="G68" s="78"/>
      <c r="H68" s="78"/>
      <c r="I68" s="163"/>
      <c r="J68" s="306"/>
      <c r="K68" s="306"/>
      <c r="L68" s="306"/>
      <c r="M68" s="306"/>
      <c r="N68" s="306"/>
      <c r="O68" s="306"/>
      <c r="P68" s="306"/>
    </row>
    <row r="69" spans="2:16" ht="14.25" thickTop="1" thickBot="1" x14ac:dyDescent="0.25">
      <c r="B69" s="153"/>
      <c r="C69" s="79"/>
      <c r="D69" s="80"/>
      <c r="E69" s="81" t="s">
        <v>4</v>
      </c>
      <c r="F69" s="82"/>
      <c r="G69" s="83" t="s">
        <v>11</v>
      </c>
      <c r="H69" s="84" t="s">
        <v>74</v>
      </c>
      <c r="I69" s="164" t="s">
        <v>78</v>
      </c>
      <c r="J69" s="306"/>
      <c r="K69" s="306"/>
      <c r="L69" s="306"/>
      <c r="M69" s="306"/>
      <c r="N69" s="306"/>
      <c r="O69" s="306"/>
      <c r="P69" s="306"/>
    </row>
    <row r="70" spans="2:16" ht="13.5" thickBot="1" x14ac:dyDescent="0.25">
      <c r="B70" s="513" t="s">
        <v>54</v>
      </c>
      <c r="C70" s="514"/>
      <c r="D70" s="515"/>
      <c r="E70" s="85">
        <f>SUM(E44,E55)</f>
        <v>0</v>
      </c>
      <c r="F70" s="86"/>
      <c r="G70" s="87">
        <f>SUM(F44,F55,G66)</f>
        <v>0</v>
      </c>
      <c r="H70" s="88">
        <f>SUM(O44,G55,H66)</f>
        <v>0</v>
      </c>
      <c r="I70" s="165">
        <f>SUM(G70:H70)</f>
        <v>0</v>
      </c>
      <c r="J70" s="306"/>
      <c r="K70" s="306"/>
      <c r="L70" s="306"/>
      <c r="M70" s="306"/>
      <c r="N70" s="306"/>
      <c r="O70" s="306"/>
      <c r="P70" s="306"/>
    </row>
    <row r="71" spans="2:16" ht="14.25" thickTop="1" thickBot="1" x14ac:dyDescent="0.25">
      <c r="B71" s="154" t="s">
        <v>97</v>
      </c>
      <c r="C71" s="155"/>
      <c r="D71" s="155"/>
      <c r="E71" s="155"/>
      <c r="F71" s="155"/>
      <c r="G71" s="155"/>
      <c r="H71" s="155"/>
      <c r="I71" s="166">
        <f>SUM($P$44,$H$55,$I$66)</f>
        <v>0</v>
      </c>
      <c r="J71" s="306"/>
      <c r="K71" s="306"/>
      <c r="L71" s="306"/>
      <c r="M71" s="306"/>
      <c r="N71" s="306"/>
      <c r="O71" s="306"/>
      <c r="P71" s="306"/>
    </row>
    <row r="72" spans="2:16" ht="13.5" thickTop="1" x14ac:dyDescent="0.2"/>
  </sheetData>
  <sheetProtection algorithmName="SHA-512" hashValue="HhcB4QcL8MhZcYJN6znBFd3E1APP+77dy/tS44/rjqz1wg0uPs77A5EBWN+dIso26r7K6/VK3Igk594iQ/Gcjw==" saltValue="XVWTPvtWbVfyO4Bj9ngR8A==" spinCount="100000" sheet="1" objects="1" scenarios="1" selectLockedCells="1"/>
  <mergeCells count="26">
    <mergeCell ref="G58:I59"/>
    <mergeCell ref="G37:P38"/>
    <mergeCell ref="G47:H48"/>
    <mergeCell ref="B1:P1"/>
    <mergeCell ref="B2:P2"/>
    <mergeCell ref="G9:P9"/>
    <mergeCell ref="G10:N10"/>
    <mergeCell ref="G39:N39"/>
    <mergeCell ref="B3:C3"/>
    <mergeCell ref="B4:C4"/>
    <mergeCell ref="B5:C5"/>
    <mergeCell ref="B6:C6"/>
    <mergeCell ref="E3:H3"/>
    <mergeCell ref="E4:H4"/>
    <mergeCell ref="E5:H5"/>
    <mergeCell ref="E6:H6"/>
    <mergeCell ref="B8:F8"/>
    <mergeCell ref="B34:F34"/>
    <mergeCell ref="B70:D70"/>
    <mergeCell ref="B68:C68"/>
    <mergeCell ref="B57:C57"/>
    <mergeCell ref="B47:F48"/>
    <mergeCell ref="B9:F9"/>
    <mergeCell ref="B37:F38"/>
    <mergeCell ref="B58:F59"/>
    <mergeCell ref="B46:C46"/>
  </mergeCells>
  <phoneticPr fontId="0" type="noConversion"/>
  <pageMargins left="0.25" right="0.25" top="0.75" bottom="0.75" header="0.25" footer="0.5"/>
  <pageSetup scale="61" fitToHeight="3" orientation="landscape" cellComments="asDisplayed" horizontalDpi="300" verticalDpi="300" r:id="rId1"/>
  <headerFooter alignWithMargins="0">
    <oddHeader xml:space="preserve">&amp;CJames Madison University
Budget Development Process
</oddHeader>
    <oddFooter>&amp;L&amp;8Auxinit - Personal Services&amp;C&amp;8&amp;D &amp;T&amp;R&amp;8Page &amp;P of &amp;N</oddFooter>
  </headerFooter>
  <rowBreaks count="1" manualBreakCount="1">
    <brk id="33" min="1"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'Positn Type Data Validation'!$G$1:$G$2</xm:f>
          </x14:formula1>
          <xm:sqref>D41:D43</xm:sqref>
        </x14:dataValidation>
        <x14:dataValidation type="list" allowBlank="1" showInputMessage="1" showErrorMessage="1" xr:uid="{00000000-0002-0000-0300-000003000000}">
          <x14:formula1>
            <xm:f>'Positn Type Data Validation'!$C$1:$C$6</xm:f>
          </x14:formula1>
          <xm:sqref>D50:D54</xm:sqref>
        </x14:dataValidation>
        <x14:dataValidation type="list" allowBlank="1" showInputMessage="1" showErrorMessage="1" xr:uid="{00000000-0002-0000-0300-000001000000}">
          <x14:formula1>
            <xm:f>'Positn Type Data Validation'!$E$1:$E$3</xm:f>
          </x14:formula1>
          <xm:sqref>D61:D65</xm:sqref>
        </x14:dataValidation>
        <x14:dataValidation type="list" allowBlank="1" showInputMessage="1" showErrorMessage="1" xr:uid="{00000000-0002-0000-0300-000004000000}">
          <x14:formula1>
            <xm:f>'Positn Type Data Validation'!$I$1:$I$2</xm:f>
          </x14:formula1>
          <xm:sqref>E12:E30</xm:sqref>
        </x14:dataValidation>
        <x14:dataValidation type="list" allowBlank="1" showInputMessage="1" showErrorMessage="1" xr:uid="{308208FE-5E86-4D93-A985-109C73902DA4}">
          <x14:formula1>
            <xm:f>'Positn Type Data Validation'!$A$1:$A$8</xm:f>
          </x14:formula1>
          <xm:sqref>D12:D30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59999389629810485"/>
  </sheetPr>
  <dimension ref="B1:E47"/>
  <sheetViews>
    <sheetView zoomScaleNormal="100" zoomScaleSheetLayoutView="63" workbookViewId="0">
      <selection activeCell="E13" sqref="E13"/>
    </sheetView>
  </sheetViews>
  <sheetFormatPr defaultColWidth="8.7109375" defaultRowHeight="18" customHeight="1" x14ac:dyDescent="0.2"/>
  <cols>
    <col min="1" max="1" width="8.7109375" style="370"/>
    <col min="2" max="2" width="17.28515625" style="370" bestFit="1" customWidth="1"/>
    <col min="3" max="3" width="68.7109375" style="370" customWidth="1"/>
    <col min="4" max="4" width="21.28515625" style="370" customWidth="1"/>
    <col min="5" max="5" width="15.7109375" style="371" customWidth="1"/>
    <col min="6" max="16384" width="8.7109375" style="370"/>
  </cols>
  <sheetData>
    <row r="1" spans="2:5" ht="18.75" customHeight="1" thickBot="1" x14ac:dyDescent="0.25">
      <c r="B1" s="464" t="str">
        <f>'(1) Summary'!B1</f>
        <v>Auxiliary Enterprise Initiative Request Form FY25</v>
      </c>
      <c r="C1" s="578"/>
      <c r="D1" s="578"/>
      <c r="E1" s="579"/>
    </row>
    <row r="2" spans="2:5" ht="18" customHeight="1" thickBot="1" x14ac:dyDescent="0.25">
      <c r="B2" s="552" t="s">
        <v>108</v>
      </c>
      <c r="C2" s="553"/>
      <c r="D2" s="553"/>
      <c r="E2" s="554"/>
    </row>
    <row r="3" spans="2:5" ht="18" customHeight="1" x14ac:dyDescent="0.2">
      <c r="B3" s="584" t="s">
        <v>16</v>
      </c>
      <c r="C3" s="585"/>
      <c r="D3" s="269"/>
      <c r="E3" s="270"/>
    </row>
    <row r="4" spans="2:5" ht="18" customHeight="1" x14ac:dyDescent="0.2">
      <c r="B4" s="113" t="s">
        <v>0</v>
      </c>
      <c r="C4" s="16"/>
      <c r="D4" s="580">
        <f>'(1) Summary'!D4</f>
        <v>0</v>
      </c>
      <c r="E4" s="581"/>
    </row>
    <row r="5" spans="2:5" ht="18" customHeight="1" x14ac:dyDescent="0.2">
      <c r="B5" s="586" t="s">
        <v>1</v>
      </c>
      <c r="C5" s="587"/>
      <c r="D5" s="580">
        <f>'(1) Summary'!D5</f>
        <v>0</v>
      </c>
      <c r="E5" s="581"/>
    </row>
    <row r="6" spans="2:5" ht="18" customHeight="1" thickBot="1" x14ac:dyDescent="0.25">
      <c r="B6" s="588" t="s">
        <v>13</v>
      </c>
      <c r="C6" s="589"/>
      <c r="D6" s="582">
        <f>'(1) Summary'!D6</f>
        <v>0</v>
      </c>
      <c r="E6" s="583"/>
    </row>
    <row r="7" spans="2:5" ht="18" customHeight="1" thickBot="1" x14ac:dyDescent="0.25"/>
    <row r="8" spans="2:5" ht="18" customHeight="1" thickBot="1" x14ac:dyDescent="0.25">
      <c r="B8" s="552" t="s">
        <v>177</v>
      </c>
      <c r="C8" s="553"/>
      <c r="D8" s="553"/>
      <c r="E8" s="554"/>
    </row>
    <row r="9" spans="2:5" ht="18" customHeight="1" thickBot="1" x14ac:dyDescent="0.25">
      <c r="B9" s="17" t="s">
        <v>159</v>
      </c>
      <c r="C9" s="18"/>
      <c r="D9" s="19"/>
      <c r="E9" s="20"/>
    </row>
    <row r="10" spans="2:5" ht="18" customHeight="1" x14ac:dyDescent="0.25">
      <c r="B10" s="21" t="s">
        <v>86</v>
      </c>
      <c r="C10" s="21" t="s">
        <v>110</v>
      </c>
      <c r="D10" s="21" t="s">
        <v>111</v>
      </c>
      <c r="E10" s="22" t="s">
        <v>89</v>
      </c>
    </row>
    <row r="11" spans="2:5" ht="18" customHeight="1" thickBot="1" x14ac:dyDescent="0.25">
      <c r="B11" s="23" t="s">
        <v>9</v>
      </c>
      <c r="C11" s="23" t="s">
        <v>113</v>
      </c>
      <c r="D11" s="23" t="s">
        <v>7</v>
      </c>
      <c r="E11" s="24" t="s">
        <v>12</v>
      </c>
    </row>
    <row r="12" spans="2:5" ht="18" customHeight="1" thickBot="1" x14ac:dyDescent="0.25">
      <c r="B12" s="377">
        <f>+'(3) Personal Services'!B12</f>
        <v>0</v>
      </c>
      <c r="C12" s="378" t="s">
        <v>198</v>
      </c>
      <c r="D12" s="379">
        <v>120010</v>
      </c>
      <c r="E12" s="380">
        <f>COUNT('(3) Personal Services'!B12:B30)*5000</f>
        <v>0</v>
      </c>
    </row>
    <row r="13" spans="2:5" ht="18" customHeight="1" x14ac:dyDescent="0.2">
      <c r="B13" s="376"/>
      <c r="C13" s="374"/>
      <c r="D13" s="375"/>
      <c r="E13" s="373"/>
    </row>
    <row r="14" spans="2:5" ht="18" customHeight="1" x14ac:dyDescent="0.2">
      <c r="B14" s="235"/>
      <c r="C14" s="235"/>
      <c r="D14" s="236"/>
      <c r="E14" s="237"/>
    </row>
    <row r="15" spans="2:5" ht="18" customHeight="1" x14ac:dyDescent="0.2">
      <c r="B15" s="235"/>
      <c r="C15" s="235"/>
      <c r="D15" s="236"/>
      <c r="E15" s="237"/>
    </row>
    <row r="16" spans="2:5" ht="18" customHeight="1" x14ac:dyDescent="0.2">
      <c r="B16" s="235"/>
      <c r="C16" s="235"/>
      <c r="D16" s="236"/>
      <c r="E16" s="237"/>
    </row>
    <row r="17" spans="2:5" ht="18" customHeight="1" x14ac:dyDescent="0.2">
      <c r="B17" s="235"/>
      <c r="C17" s="235"/>
      <c r="D17" s="236"/>
      <c r="E17" s="237"/>
    </row>
    <row r="18" spans="2:5" ht="18" customHeight="1" x14ac:dyDescent="0.2">
      <c r="B18" s="235"/>
      <c r="C18" s="235"/>
      <c r="D18" s="236"/>
      <c r="E18" s="237"/>
    </row>
    <row r="19" spans="2:5" ht="18" customHeight="1" x14ac:dyDescent="0.2">
      <c r="B19" s="235"/>
      <c r="C19" s="235"/>
      <c r="D19" s="236"/>
      <c r="E19" s="237"/>
    </row>
    <row r="20" spans="2:5" ht="18" customHeight="1" x14ac:dyDescent="0.2">
      <c r="B20" s="235"/>
      <c r="C20" s="235"/>
      <c r="D20" s="236"/>
      <c r="E20" s="237"/>
    </row>
    <row r="21" spans="2:5" ht="18" customHeight="1" x14ac:dyDescent="0.2">
      <c r="B21" s="235"/>
      <c r="C21" s="235"/>
      <c r="D21" s="236"/>
      <c r="E21" s="237"/>
    </row>
    <row r="22" spans="2:5" ht="18" customHeight="1" x14ac:dyDescent="0.2">
      <c r="B22" s="235"/>
      <c r="C22" s="235"/>
      <c r="D22" s="236"/>
      <c r="E22" s="237"/>
    </row>
    <row r="23" spans="2:5" ht="18" customHeight="1" x14ac:dyDescent="0.2">
      <c r="B23" s="235"/>
      <c r="C23" s="235"/>
      <c r="D23" s="236"/>
      <c r="E23" s="237"/>
    </row>
    <row r="24" spans="2:5" ht="18" customHeight="1" x14ac:dyDescent="0.2">
      <c r="B24" s="235"/>
      <c r="C24" s="235"/>
      <c r="D24" s="236"/>
      <c r="E24" s="237"/>
    </row>
    <row r="25" spans="2:5" ht="18" customHeight="1" x14ac:dyDescent="0.2">
      <c r="B25" s="235"/>
      <c r="C25" s="235"/>
      <c r="D25" s="236"/>
      <c r="E25" s="237"/>
    </row>
    <row r="26" spans="2:5" ht="18" customHeight="1" x14ac:dyDescent="0.2">
      <c r="B26" s="235"/>
      <c r="C26" s="235"/>
      <c r="D26" s="236"/>
      <c r="E26" s="237"/>
    </row>
    <row r="27" spans="2:5" ht="18" customHeight="1" x14ac:dyDescent="0.2">
      <c r="B27" s="235"/>
      <c r="C27" s="235"/>
      <c r="D27" s="236"/>
      <c r="E27" s="237"/>
    </row>
    <row r="28" spans="2:5" ht="18" customHeight="1" x14ac:dyDescent="0.2">
      <c r="B28" s="235"/>
      <c r="C28" s="235"/>
      <c r="D28" s="236"/>
      <c r="E28" s="237"/>
    </row>
    <row r="29" spans="2:5" ht="18" customHeight="1" x14ac:dyDescent="0.2">
      <c r="B29" s="235"/>
      <c r="C29" s="235"/>
      <c r="D29" s="236"/>
      <c r="E29" s="237"/>
    </row>
    <row r="30" spans="2:5" ht="18" customHeight="1" x14ac:dyDescent="0.2">
      <c r="B30" s="235"/>
      <c r="C30" s="235"/>
      <c r="D30" s="236"/>
      <c r="E30" s="237"/>
    </row>
    <row r="31" spans="2:5" ht="18" customHeight="1" x14ac:dyDescent="0.2">
      <c r="B31" s="235"/>
      <c r="C31" s="235"/>
      <c r="D31" s="236"/>
      <c r="E31" s="237"/>
    </row>
    <row r="32" spans="2:5" ht="18" customHeight="1" x14ac:dyDescent="0.2">
      <c r="B32" s="235"/>
      <c r="C32" s="235"/>
      <c r="D32" s="236"/>
      <c r="E32" s="237"/>
    </row>
    <row r="33" spans="2:5" ht="18" customHeight="1" x14ac:dyDescent="0.2">
      <c r="B33" s="235"/>
      <c r="C33" s="235"/>
      <c r="D33" s="236"/>
      <c r="E33" s="237"/>
    </row>
    <row r="34" spans="2:5" ht="18" customHeight="1" x14ac:dyDescent="0.2">
      <c r="B34" s="235"/>
      <c r="C34" s="235"/>
      <c r="D34" s="236"/>
      <c r="E34" s="237"/>
    </row>
    <row r="35" spans="2:5" ht="18" customHeight="1" thickBot="1" x14ac:dyDescent="0.25">
      <c r="B35" s="238"/>
      <c r="C35" s="238"/>
      <c r="D35" s="239"/>
      <c r="E35" s="240"/>
    </row>
    <row r="36" spans="2:5" ht="18" customHeight="1" thickBot="1" x14ac:dyDescent="0.3">
      <c r="B36" s="25" t="s">
        <v>114</v>
      </c>
      <c r="C36" s="26"/>
      <c r="D36" s="27"/>
      <c r="E36" s="95">
        <f>SUM(E12:E35)</f>
        <v>0</v>
      </c>
    </row>
    <row r="37" spans="2:5" ht="18" customHeight="1" thickBot="1" x14ac:dyDescent="0.25">
      <c r="B37" s="89"/>
      <c r="C37" s="89"/>
      <c r="D37" s="89"/>
      <c r="E37" s="90"/>
    </row>
    <row r="38" spans="2:5" ht="18" customHeight="1" thickBot="1" x14ac:dyDescent="0.25">
      <c r="B38" s="552" t="s">
        <v>178</v>
      </c>
      <c r="C38" s="553"/>
      <c r="D38" s="553"/>
      <c r="E38" s="554"/>
    </row>
    <row r="39" spans="2:5" ht="18" customHeight="1" thickBot="1" x14ac:dyDescent="0.25">
      <c r="B39" s="17" t="s">
        <v>159</v>
      </c>
      <c r="C39" s="18"/>
      <c r="D39" s="19"/>
      <c r="E39" s="20"/>
    </row>
    <row r="40" spans="2:5" ht="18" customHeight="1" x14ac:dyDescent="0.25">
      <c r="B40" s="21" t="s">
        <v>86</v>
      </c>
      <c r="C40" s="21" t="s">
        <v>110</v>
      </c>
      <c r="D40" s="21" t="s">
        <v>111</v>
      </c>
      <c r="E40" s="22" t="s">
        <v>89</v>
      </c>
    </row>
    <row r="41" spans="2:5" ht="18" customHeight="1" thickBot="1" x14ac:dyDescent="0.25">
      <c r="B41" s="23" t="s">
        <v>9</v>
      </c>
      <c r="C41" s="23" t="s">
        <v>109</v>
      </c>
      <c r="D41" s="23" t="s">
        <v>7</v>
      </c>
      <c r="E41" s="24" t="s">
        <v>12</v>
      </c>
    </row>
    <row r="42" spans="2:5" ht="18" customHeight="1" x14ac:dyDescent="0.2">
      <c r="B42" s="233"/>
      <c r="C42" s="233"/>
      <c r="D42" s="233"/>
      <c r="E42" s="234"/>
    </row>
    <row r="43" spans="2:5" ht="18" customHeight="1" x14ac:dyDescent="0.2">
      <c r="B43" s="235"/>
      <c r="C43" s="235"/>
      <c r="D43" s="235"/>
      <c r="E43" s="237"/>
    </row>
    <row r="44" spans="2:5" ht="18" customHeight="1" x14ac:dyDescent="0.2">
      <c r="B44" s="235"/>
      <c r="C44" s="235"/>
      <c r="D44" s="235"/>
      <c r="E44" s="237"/>
    </row>
    <row r="45" spans="2:5" ht="18" customHeight="1" x14ac:dyDescent="0.2">
      <c r="B45" s="235"/>
      <c r="C45" s="235"/>
      <c r="D45" s="235"/>
      <c r="E45" s="237"/>
    </row>
    <row r="46" spans="2:5" ht="18" customHeight="1" thickBot="1" x14ac:dyDescent="0.25">
      <c r="B46" s="238"/>
      <c r="C46" s="238"/>
      <c r="D46" s="238"/>
      <c r="E46" s="240"/>
    </row>
    <row r="47" spans="2:5" ht="18" customHeight="1" thickBot="1" x14ac:dyDescent="0.3">
      <c r="B47" s="25" t="s">
        <v>112</v>
      </c>
      <c r="C47" s="27"/>
      <c r="D47" s="27"/>
      <c r="E47" s="95">
        <f>SUM(E42:E46)</f>
        <v>0</v>
      </c>
    </row>
  </sheetData>
  <sheetProtection algorithmName="SHA-512" hashValue="B+Kwt7lc4pjY9h+ntE6BMYZ19hermdgl4RfCJLTeVREbBQaOR0ayQS5kkvse+g6IvugOgemJxLg25UiG+xeS0g==" saltValue="n0SwQ6H0lErrdfCy8Hcqu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&amp;L&amp;8Auxinit - Nonpersonal Services
&amp;C&amp;8&amp;D &amp;T&amp;R&amp;8Page &amp;P of &amp;N Pages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12"/>
  <sheetViews>
    <sheetView workbookViewId="0">
      <selection activeCell="D19" sqref="D19"/>
    </sheetView>
  </sheetViews>
  <sheetFormatPr defaultRowHeight="12.75" x14ac:dyDescent="0.2"/>
  <cols>
    <col min="1" max="1" width="63.28515625" customWidth="1"/>
    <col min="2" max="2" width="22.28515625" customWidth="1"/>
  </cols>
  <sheetData>
    <row r="1" spans="1:1" x14ac:dyDescent="0.2">
      <c r="A1" s="1" t="s">
        <v>99</v>
      </c>
    </row>
    <row r="2" spans="1:1" x14ac:dyDescent="0.2">
      <c r="A2" s="1" t="s">
        <v>187</v>
      </c>
    </row>
    <row r="3" spans="1:1" x14ac:dyDescent="0.2">
      <c r="A3" s="1" t="s">
        <v>188</v>
      </c>
    </row>
    <row r="4" spans="1:1" x14ac:dyDescent="0.2">
      <c r="A4" s="1" t="s">
        <v>189</v>
      </c>
    </row>
    <row r="5" spans="1:1" x14ac:dyDescent="0.2">
      <c r="A5" s="1" t="s">
        <v>190</v>
      </c>
    </row>
    <row r="6" spans="1:1" x14ac:dyDescent="0.2">
      <c r="A6" s="1" t="s">
        <v>191</v>
      </c>
    </row>
    <row r="7" spans="1:1" x14ac:dyDescent="0.2">
      <c r="A7" s="1" t="s">
        <v>192</v>
      </c>
    </row>
    <row r="8" spans="1:1" x14ac:dyDescent="0.2">
      <c r="A8" s="1" t="s">
        <v>193</v>
      </c>
    </row>
    <row r="9" spans="1:1" x14ac:dyDescent="0.2">
      <c r="A9" s="1" t="s">
        <v>194</v>
      </c>
    </row>
    <row r="10" spans="1:1" x14ac:dyDescent="0.2">
      <c r="A10" s="1" t="s">
        <v>195</v>
      </c>
    </row>
    <row r="11" spans="1:1" x14ac:dyDescent="0.2">
      <c r="A11" s="1" t="s">
        <v>196</v>
      </c>
    </row>
    <row r="12" spans="1:1" x14ac:dyDescent="0.2">
      <c r="A12" s="1" t="s">
        <v>197</v>
      </c>
    </row>
  </sheetData>
  <sheetProtection password="83A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14"/>
  <sheetViews>
    <sheetView workbookViewId="0">
      <selection activeCell="I4" sqref="I4"/>
    </sheetView>
  </sheetViews>
  <sheetFormatPr defaultColWidth="9.28515625" defaultRowHeight="12.75" x14ac:dyDescent="0.2"/>
  <cols>
    <col min="1" max="1" width="33.28515625" style="2" customWidth="1"/>
    <col min="2" max="2" width="3.5703125" style="2" customWidth="1"/>
    <col min="3" max="3" width="37.42578125" style="2" customWidth="1"/>
    <col min="4" max="4" width="2.28515625" style="2" customWidth="1"/>
    <col min="5" max="5" width="33.7109375" style="2" customWidth="1"/>
    <col min="6" max="6" width="1.7109375" style="2" customWidth="1"/>
    <col min="7" max="7" width="30.28515625" style="2" customWidth="1"/>
    <col min="8" max="8" width="1.42578125" style="2" customWidth="1"/>
    <col min="9" max="9" width="7.28515625" style="2" customWidth="1"/>
    <col min="10" max="16384" width="9.28515625" style="2"/>
  </cols>
  <sheetData>
    <row r="1" spans="1:9" x14ac:dyDescent="0.2">
      <c r="A1" s="257" t="s">
        <v>47</v>
      </c>
      <c r="C1" s="257" t="s">
        <v>50</v>
      </c>
      <c r="E1" s="257" t="s">
        <v>53</v>
      </c>
      <c r="G1" s="258" t="s">
        <v>65</v>
      </c>
      <c r="I1" s="259">
        <v>0</v>
      </c>
    </row>
    <row r="2" spans="1:9" x14ac:dyDescent="0.2">
      <c r="A2" s="257" t="s">
        <v>18</v>
      </c>
      <c r="C2" s="258" t="s">
        <v>45</v>
      </c>
      <c r="E2" s="257" t="s">
        <v>21</v>
      </c>
      <c r="G2" s="258" t="s">
        <v>59</v>
      </c>
      <c r="I2" s="259">
        <v>1</v>
      </c>
    </row>
    <row r="3" spans="1:9" x14ac:dyDescent="0.2">
      <c r="A3" s="257" t="s">
        <v>17</v>
      </c>
      <c r="C3" s="257" t="s">
        <v>52</v>
      </c>
      <c r="E3" s="258" t="s">
        <v>46</v>
      </c>
      <c r="I3" s="2">
        <v>-1</v>
      </c>
    </row>
    <row r="4" spans="1:9" x14ac:dyDescent="0.2">
      <c r="A4" s="260" t="s">
        <v>19</v>
      </c>
      <c r="C4" s="2" t="s">
        <v>24</v>
      </c>
      <c r="I4" s="257"/>
    </row>
    <row r="5" spans="1:9" x14ac:dyDescent="0.2">
      <c r="A5" s="257" t="s">
        <v>20</v>
      </c>
      <c r="C5" s="257" t="s">
        <v>51</v>
      </c>
      <c r="I5" s="257"/>
    </row>
    <row r="6" spans="1:9" x14ac:dyDescent="0.2">
      <c r="A6" s="257" t="s">
        <v>62</v>
      </c>
      <c r="C6" s="258" t="s">
        <v>64</v>
      </c>
    </row>
    <row r="7" spans="1:9" x14ac:dyDescent="0.2">
      <c r="A7" s="257" t="s">
        <v>63</v>
      </c>
      <c r="G7" s="257"/>
    </row>
    <row r="8" spans="1:9" x14ac:dyDescent="0.2">
      <c r="A8" s="258" t="s">
        <v>60</v>
      </c>
      <c r="C8" s="257"/>
    </row>
    <row r="9" spans="1:9" x14ac:dyDescent="0.2">
      <c r="C9" s="260"/>
    </row>
    <row r="10" spans="1:9" x14ac:dyDescent="0.2">
      <c r="A10" s="257"/>
      <c r="C10" s="257"/>
      <c r="G10" s="257"/>
    </row>
    <row r="11" spans="1:9" x14ac:dyDescent="0.2">
      <c r="A11" s="257"/>
      <c r="C11" s="257"/>
    </row>
    <row r="12" spans="1:9" x14ac:dyDescent="0.2">
      <c r="A12" s="257"/>
      <c r="C12" s="257"/>
    </row>
    <row r="13" spans="1:9" x14ac:dyDescent="0.2">
      <c r="A13" s="257"/>
      <c r="C13" s="257"/>
    </row>
    <row r="14" spans="1:9" x14ac:dyDescent="0.2">
      <c r="C14" s="257"/>
    </row>
  </sheetData>
  <sheetProtection algorithmName="SHA-512" hashValue="XoumJ+4NvDVa75FrBjC2EKo3VhD53YdUmeGG0Ts3yWWRdnneZjfL1kGav0rixXRVm+xlFsTXUKDm7pZ0GnOfiQ==" saltValue="kjlV93kyBBrsw1FUDtdHHQ==" spinCount="100000"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42"/>
  <sheetViews>
    <sheetView zoomScaleNormal="100" workbookViewId="0">
      <selection activeCell="T23" sqref="T23"/>
    </sheetView>
  </sheetViews>
  <sheetFormatPr defaultColWidth="9.28515625" defaultRowHeight="12.75" x14ac:dyDescent="0.2"/>
  <cols>
    <col min="1" max="1" width="13.7109375" style="2" customWidth="1"/>
    <col min="2" max="2" width="33.42578125" style="2" customWidth="1"/>
    <col min="3" max="3" width="9.28515625" style="2"/>
    <col min="4" max="4" width="13.28515625" style="2" customWidth="1"/>
    <col min="5" max="5" width="10.7109375" style="2" customWidth="1"/>
    <col min="6" max="9" width="9.28515625" style="2"/>
    <col min="10" max="10" width="13.42578125" style="2" customWidth="1"/>
    <col min="11" max="16384" width="9.28515625" style="2"/>
  </cols>
  <sheetData>
    <row r="1" spans="1:10" ht="13.5" thickBot="1" x14ac:dyDescent="0.25"/>
    <row r="2" spans="1:10" ht="14.25" thickTop="1" thickBot="1" x14ac:dyDescent="0.25">
      <c r="A2" s="590" t="s">
        <v>36</v>
      </c>
      <c r="B2" s="591"/>
      <c r="C2" s="591"/>
      <c r="D2" s="591"/>
      <c r="E2" s="591"/>
      <c r="F2" s="591"/>
      <c r="G2" s="591"/>
      <c r="H2" s="591"/>
      <c r="I2" s="591"/>
      <c r="J2" s="592"/>
    </row>
    <row r="3" spans="1:10" ht="14.25" customHeight="1" thickTop="1" x14ac:dyDescent="0.2"/>
    <row r="4" spans="1:10" ht="14.25" customHeight="1" x14ac:dyDescent="0.2"/>
    <row r="5" spans="1:10" ht="14.25" customHeight="1" x14ac:dyDescent="0.2">
      <c r="A5" s="593" t="s">
        <v>248</v>
      </c>
      <c r="B5" s="594"/>
      <c r="C5" s="595"/>
    </row>
    <row r="6" spans="1:10" ht="14.25" customHeight="1" x14ac:dyDescent="0.2">
      <c r="A6" s="261">
        <v>1111</v>
      </c>
      <c r="B6" s="262" t="s">
        <v>25</v>
      </c>
      <c r="C6" s="292">
        <v>0.14460000000000001</v>
      </c>
    </row>
    <row r="7" spans="1:10" ht="14.25" customHeight="1" x14ac:dyDescent="0.2">
      <c r="A7" s="261">
        <v>1111</v>
      </c>
      <c r="B7" s="262" t="s">
        <v>38</v>
      </c>
      <c r="C7" s="293">
        <v>0.246</v>
      </c>
    </row>
    <row r="8" spans="1:10" ht="14.25" customHeight="1" x14ac:dyDescent="0.2">
      <c r="A8" s="261">
        <v>1112</v>
      </c>
      <c r="B8" s="262" t="s">
        <v>8</v>
      </c>
      <c r="C8" s="292">
        <v>7.6499999999999999E-2</v>
      </c>
    </row>
    <row r="9" spans="1:10" ht="14.25" customHeight="1" x14ac:dyDescent="0.2">
      <c r="A9" s="261">
        <v>1114</v>
      </c>
      <c r="B9" s="262" t="s">
        <v>26</v>
      </c>
      <c r="C9" s="292">
        <v>1.34E-2</v>
      </c>
    </row>
    <row r="10" spans="1:10" ht="14.25" customHeight="1" x14ac:dyDescent="0.2">
      <c r="A10" s="261">
        <v>1115</v>
      </c>
      <c r="B10" s="262" t="s">
        <v>39</v>
      </c>
      <c r="C10" s="263">
        <v>16248</v>
      </c>
    </row>
    <row r="11" spans="1:10" ht="14.25" customHeight="1" x14ac:dyDescent="0.2">
      <c r="A11" s="261">
        <v>1116</v>
      </c>
      <c r="B11" s="262" t="s">
        <v>40</v>
      </c>
      <c r="C11" s="292">
        <v>1.12E-2</v>
      </c>
    </row>
    <row r="12" spans="1:10" ht="14.25" customHeight="1" x14ac:dyDescent="0.2">
      <c r="A12" s="261">
        <v>1117</v>
      </c>
      <c r="B12" s="262" t="s">
        <v>41</v>
      </c>
      <c r="C12" s="292">
        <v>6.1000000000000004E-3</v>
      </c>
    </row>
    <row r="13" spans="1:10" ht="14.25" customHeight="1" x14ac:dyDescent="0.2">
      <c r="A13" s="261">
        <v>1117</v>
      </c>
      <c r="B13" s="262" t="s">
        <v>42</v>
      </c>
      <c r="C13" s="292">
        <v>6.1000000000000004E-3</v>
      </c>
      <c r="E13" s="294">
        <f>+C6+C8+C9+C11+C12</f>
        <v>0.25180000000000002</v>
      </c>
      <c r="F13" s="2" t="s">
        <v>185</v>
      </c>
    </row>
    <row r="14" spans="1:10" ht="14.25" customHeight="1" x14ac:dyDescent="0.2">
      <c r="A14" s="261">
        <v>1118</v>
      </c>
      <c r="B14" s="264" t="s">
        <v>43</v>
      </c>
      <c r="C14" s="293">
        <v>0.104</v>
      </c>
      <c r="E14" s="294">
        <f>+C8+C9+C11+C12+C14</f>
        <v>0.2112</v>
      </c>
      <c r="F14" s="2" t="s">
        <v>186</v>
      </c>
    </row>
    <row r="15" spans="1:10" ht="14.25" customHeight="1" x14ac:dyDescent="0.2">
      <c r="A15" s="261">
        <v>1138</v>
      </c>
      <c r="B15" s="262" t="s">
        <v>44</v>
      </c>
      <c r="C15" s="263">
        <v>480</v>
      </c>
      <c r="E15" s="294">
        <f>+C7+C8+C9+C11+C13</f>
        <v>0.35320000000000001</v>
      </c>
      <c r="F15" s="2" t="s">
        <v>38</v>
      </c>
    </row>
    <row r="16" spans="1:10" ht="14.25" customHeight="1" x14ac:dyDescent="0.2"/>
    <row r="18" spans="1:12" ht="13.5" thickBot="1" x14ac:dyDescent="0.25"/>
    <row r="19" spans="1:12" ht="25.5" x14ac:dyDescent="0.2">
      <c r="A19" s="275" t="s">
        <v>35</v>
      </c>
      <c r="B19" s="276" t="s">
        <v>37</v>
      </c>
      <c r="C19" s="277" t="s">
        <v>25</v>
      </c>
      <c r="D19" s="277" t="s">
        <v>8</v>
      </c>
      <c r="E19" s="277" t="s">
        <v>31</v>
      </c>
      <c r="F19" s="277" t="s">
        <v>32</v>
      </c>
      <c r="G19" s="277" t="s">
        <v>33</v>
      </c>
      <c r="H19" s="277" t="s">
        <v>34</v>
      </c>
      <c r="I19" s="277" t="s">
        <v>27</v>
      </c>
      <c r="J19" s="278" t="s">
        <v>28</v>
      </c>
      <c r="K19" s="246"/>
      <c r="L19" s="246"/>
    </row>
    <row r="20" spans="1:12" x14ac:dyDescent="0.2">
      <c r="A20" s="3"/>
      <c r="B20" s="9"/>
      <c r="C20" s="9">
        <v>111100</v>
      </c>
      <c r="D20" s="9">
        <v>111200</v>
      </c>
      <c r="E20" s="9">
        <v>111400</v>
      </c>
      <c r="F20" s="9">
        <v>111500</v>
      </c>
      <c r="G20" s="9">
        <v>111600</v>
      </c>
      <c r="H20" s="9">
        <v>111700</v>
      </c>
      <c r="I20" s="9">
        <v>111800</v>
      </c>
      <c r="J20" s="279">
        <v>113800</v>
      </c>
    </row>
    <row r="21" spans="1:12" x14ac:dyDescent="0.2">
      <c r="A21" s="3">
        <v>112100</v>
      </c>
      <c r="B21" s="258" t="s">
        <v>18</v>
      </c>
      <c r="C21" s="9"/>
      <c r="D21" s="265">
        <f>$C$8</f>
        <v>7.6499999999999999E-2</v>
      </c>
      <c r="E21" s="265">
        <f>$C$9</f>
        <v>1.34E-2</v>
      </c>
      <c r="F21" s="266">
        <f>$C$10</f>
        <v>16248</v>
      </c>
      <c r="G21" s="265">
        <f>$C$11</f>
        <v>1.12E-2</v>
      </c>
      <c r="H21" s="265"/>
      <c r="I21" s="267">
        <f>$C$14</f>
        <v>0.104</v>
      </c>
      <c r="J21" s="280">
        <f>$C$15</f>
        <v>480</v>
      </c>
    </row>
    <row r="22" spans="1:12" x14ac:dyDescent="0.2">
      <c r="A22" s="3">
        <v>112160</v>
      </c>
      <c r="B22" s="258" t="s">
        <v>60</v>
      </c>
      <c r="C22" s="265">
        <f>$C$6</f>
        <v>0.14460000000000001</v>
      </c>
      <c r="D22" s="265">
        <f t="shared" ref="D22:D27" si="0">$C$8</f>
        <v>7.6499999999999999E-2</v>
      </c>
      <c r="E22" s="265">
        <f t="shared" ref="E22:E27" si="1">$C$9</f>
        <v>1.34E-2</v>
      </c>
      <c r="F22" s="266">
        <f t="shared" ref="F22:F27" si="2">$C$10</f>
        <v>16248</v>
      </c>
      <c r="G22" s="265">
        <f t="shared" ref="G22:G27" si="3">$C$11</f>
        <v>1.12E-2</v>
      </c>
      <c r="H22" s="265">
        <f t="shared" ref="H22:H27" si="4">$C$12</f>
        <v>6.1000000000000004E-3</v>
      </c>
      <c r="I22" s="9"/>
      <c r="J22" s="280">
        <f t="shared" ref="J22:J27" si="5">$C$15</f>
        <v>480</v>
      </c>
    </row>
    <row r="23" spans="1:12" x14ac:dyDescent="0.2">
      <c r="A23" s="3">
        <v>112300</v>
      </c>
      <c r="B23" s="258" t="s">
        <v>17</v>
      </c>
      <c r="C23" s="265">
        <f>$C$6</f>
        <v>0.14460000000000001</v>
      </c>
      <c r="D23" s="265">
        <f t="shared" si="0"/>
        <v>7.6499999999999999E-2</v>
      </c>
      <c r="E23" s="265">
        <f t="shared" si="1"/>
        <v>1.34E-2</v>
      </c>
      <c r="F23" s="266">
        <f t="shared" si="2"/>
        <v>16248</v>
      </c>
      <c r="G23" s="265">
        <f t="shared" si="3"/>
        <v>1.12E-2</v>
      </c>
      <c r="H23" s="265">
        <f t="shared" si="4"/>
        <v>6.1000000000000004E-3</v>
      </c>
      <c r="I23" s="9"/>
      <c r="J23" s="280">
        <f t="shared" si="5"/>
        <v>480</v>
      </c>
    </row>
    <row r="24" spans="1:12" x14ac:dyDescent="0.2">
      <c r="A24" s="3">
        <v>112600</v>
      </c>
      <c r="B24" s="260" t="s">
        <v>19</v>
      </c>
      <c r="C24" s="9"/>
      <c r="D24" s="265">
        <f t="shared" si="0"/>
        <v>7.6499999999999999E-2</v>
      </c>
      <c r="E24" s="265">
        <f t="shared" si="1"/>
        <v>1.34E-2</v>
      </c>
      <c r="F24" s="266">
        <f t="shared" si="2"/>
        <v>16248</v>
      </c>
      <c r="G24" s="265">
        <f t="shared" si="3"/>
        <v>1.12E-2</v>
      </c>
      <c r="H24" s="265"/>
      <c r="I24" s="267">
        <f>$C$14</f>
        <v>0.104</v>
      </c>
      <c r="J24" s="280">
        <f t="shared" si="5"/>
        <v>480</v>
      </c>
    </row>
    <row r="25" spans="1:12" x14ac:dyDescent="0.2">
      <c r="A25" s="3">
        <v>112620</v>
      </c>
      <c r="B25" s="258" t="s">
        <v>20</v>
      </c>
      <c r="C25" s="9"/>
      <c r="D25" s="265">
        <f t="shared" si="0"/>
        <v>7.6499999999999999E-2</v>
      </c>
      <c r="E25" s="265">
        <f t="shared" si="1"/>
        <v>1.34E-2</v>
      </c>
      <c r="F25" s="266">
        <f t="shared" si="2"/>
        <v>16248</v>
      </c>
      <c r="G25" s="265">
        <f t="shared" si="3"/>
        <v>1.12E-2</v>
      </c>
      <c r="H25" s="265"/>
      <c r="I25" s="267">
        <f>$C$14</f>
        <v>0.104</v>
      </c>
      <c r="J25" s="280">
        <f t="shared" si="5"/>
        <v>480</v>
      </c>
    </row>
    <row r="26" spans="1:12" x14ac:dyDescent="0.2">
      <c r="A26" s="3">
        <v>112700</v>
      </c>
      <c r="B26" s="258" t="s">
        <v>62</v>
      </c>
      <c r="C26" s="265">
        <f>$C$7</f>
        <v>0.246</v>
      </c>
      <c r="D26" s="265">
        <f t="shared" si="0"/>
        <v>7.6499999999999999E-2</v>
      </c>
      <c r="E26" s="265">
        <f t="shared" si="1"/>
        <v>1.34E-2</v>
      </c>
      <c r="F26" s="266">
        <f t="shared" si="2"/>
        <v>16248</v>
      </c>
      <c r="G26" s="265">
        <f t="shared" si="3"/>
        <v>1.12E-2</v>
      </c>
      <c r="H26" s="265">
        <f t="shared" si="4"/>
        <v>6.1000000000000004E-3</v>
      </c>
      <c r="I26" s="9"/>
      <c r="J26" s="280">
        <f t="shared" si="5"/>
        <v>480</v>
      </c>
    </row>
    <row r="27" spans="1:12" ht="13.5" thickBot="1" x14ac:dyDescent="0.25">
      <c r="A27" s="107">
        <v>112710</v>
      </c>
      <c r="B27" s="38" t="s">
        <v>63</v>
      </c>
      <c r="C27" s="284">
        <f>$C$7</f>
        <v>0.246</v>
      </c>
      <c r="D27" s="284">
        <f t="shared" si="0"/>
        <v>7.6499999999999999E-2</v>
      </c>
      <c r="E27" s="284">
        <f t="shared" si="1"/>
        <v>1.34E-2</v>
      </c>
      <c r="F27" s="285">
        <f t="shared" si="2"/>
        <v>16248</v>
      </c>
      <c r="G27" s="284">
        <f t="shared" si="3"/>
        <v>1.12E-2</v>
      </c>
      <c r="H27" s="284">
        <f t="shared" si="4"/>
        <v>6.1000000000000004E-3</v>
      </c>
      <c r="I27" s="283"/>
      <c r="J27" s="286">
        <f t="shared" si="5"/>
        <v>480</v>
      </c>
    </row>
    <row r="29" spans="1:12" ht="13.5" thickBot="1" x14ac:dyDescent="0.25"/>
    <row r="30" spans="1:12" ht="31.5" x14ac:dyDescent="0.25">
      <c r="A30" s="275" t="s">
        <v>35</v>
      </c>
      <c r="B30" s="287" t="s">
        <v>66</v>
      </c>
      <c r="C30" s="278" t="s">
        <v>8</v>
      </c>
    </row>
    <row r="31" spans="1:12" x14ac:dyDescent="0.2">
      <c r="A31" s="274"/>
      <c r="B31" s="268"/>
      <c r="C31" s="279">
        <v>111300</v>
      </c>
    </row>
    <row r="32" spans="1:12" x14ac:dyDescent="0.2">
      <c r="A32" s="3">
        <v>112130</v>
      </c>
      <c r="B32" s="258" t="s">
        <v>64</v>
      </c>
      <c r="C32" s="288">
        <f t="shared" ref="C32:C39" si="6">$C$8</f>
        <v>7.6499999999999999E-2</v>
      </c>
    </row>
    <row r="33" spans="1:3" x14ac:dyDescent="0.2">
      <c r="A33" s="3">
        <v>114200</v>
      </c>
      <c r="B33" s="258" t="s">
        <v>45</v>
      </c>
      <c r="C33" s="289">
        <v>0</v>
      </c>
    </row>
    <row r="34" spans="1:3" x14ac:dyDescent="0.2">
      <c r="A34" s="3">
        <v>114500</v>
      </c>
      <c r="B34" s="258" t="s">
        <v>52</v>
      </c>
      <c r="C34" s="288">
        <f t="shared" si="6"/>
        <v>7.6499999999999999E-2</v>
      </c>
    </row>
    <row r="35" spans="1:3" x14ac:dyDescent="0.2">
      <c r="A35" s="281">
        <v>114530</v>
      </c>
      <c r="B35" s="9" t="s">
        <v>24</v>
      </c>
      <c r="C35" s="288">
        <f t="shared" si="6"/>
        <v>7.6499999999999999E-2</v>
      </c>
    </row>
    <row r="36" spans="1:3" x14ac:dyDescent="0.2">
      <c r="A36" s="281">
        <v>114531</v>
      </c>
      <c r="B36" s="258" t="s">
        <v>51</v>
      </c>
      <c r="C36" s="288">
        <f t="shared" si="6"/>
        <v>7.6499999999999999E-2</v>
      </c>
    </row>
    <row r="37" spans="1:3" x14ac:dyDescent="0.2">
      <c r="A37" s="3">
        <v>114910</v>
      </c>
      <c r="B37" s="258" t="s">
        <v>22</v>
      </c>
      <c r="C37" s="288">
        <f t="shared" si="6"/>
        <v>7.6499999999999999E-2</v>
      </c>
    </row>
    <row r="38" spans="1:3" x14ac:dyDescent="0.2">
      <c r="A38" s="281">
        <v>114100</v>
      </c>
      <c r="B38" s="258" t="s">
        <v>21</v>
      </c>
      <c r="C38" s="288">
        <f t="shared" si="6"/>
        <v>7.6499999999999999E-2</v>
      </c>
    </row>
    <row r="39" spans="1:3" x14ac:dyDescent="0.2">
      <c r="A39" s="281">
        <v>114910</v>
      </c>
      <c r="B39" s="258" t="s">
        <v>23</v>
      </c>
      <c r="C39" s="288">
        <f t="shared" si="6"/>
        <v>7.6499999999999999E-2</v>
      </c>
    </row>
    <row r="40" spans="1:3" x14ac:dyDescent="0.2">
      <c r="A40" s="3">
        <v>114400</v>
      </c>
      <c r="B40" s="258" t="s">
        <v>46</v>
      </c>
      <c r="C40" s="289">
        <v>0</v>
      </c>
    </row>
    <row r="41" spans="1:3" ht="13.5" thickBot="1" x14ac:dyDescent="0.25">
      <c r="A41" s="282">
        <v>114600</v>
      </c>
      <c r="B41" s="290" t="s">
        <v>58</v>
      </c>
      <c r="C41" s="291">
        <v>0</v>
      </c>
    </row>
    <row r="42" spans="1:3" x14ac:dyDescent="0.2">
      <c r="A42" s="9"/>
      <c r="B42" s="258"/>
      <c r="C42" s="9"/>
    </row>
  </sheetData>
  <sheetProtection algorithmName="SHA-512" hashValue="tB2ySUJpuaE3j3BoNtup8l6DC41yHwehGKOqyuSiVaat/fwRa3TesMZMV9xhF1C9tdUOx/EzbQpCMBjKd/QOTw==" saltValue="ppVeb/nQY9rHPNR5FOlpPg==" spinCount="100000" sheet="1" objects="1" scenarios="1"/>
  <mergeCells count="2">
    <mergeCell ref="A2:J2"/>
    <mergeCell ref="A5:C5"/>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(1) Summary</vt:lpstr>
      <vt:lpstr>(2) Revenue</vt:lpstr>
      <vt:lpstr>(3) Personal Services</vt:lpstr>
      <vt:lpstr>(4) Nonpersonal Services</vt:lpstr>
      <vt:lpstr>Core_Qlty_Lkup</vt:lpstr>
      <vt:lpstr>Positn Type Data Validation</vt:lpstr>
      <vt:lpstr>Benefit Look Up</vt:lpstr>
      <vt:lpstr>Check_Sum</vt:lpstr>
      <vt:lpstr>Full_Time_Fringes</vt:lpstr>
      <vt:lpstr>'(1) Summary'!Print_Area</vt:lpstr>
      <vt:lpstr>'(2) Revenue'!Print_Area</vt:lpstr>
      <vt:lpstr>'(3) Personal Services'!Print_Area</vt:lpstr>
      <vt:lpstr>'(4)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2015-10-15T14:18:08Z</cp:lastPrinted>
  <dcterms:created xsi:type="dcterms:W3CDTF">1997-12-19T15:59:33Z</dcterms:created>
  <dcterms:modified xsi:type="dcterms:W3CDTF">2023-09-27T11:48:26Z</dcterms:modified>
</cp:coreProperties>
</file>