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3-24\Forms 24\"/>
    </mc:Choice>
  </mc:AlternateContent>
  <xr:revisionPtr revIDLastSave="0" documentId="13_ncr:1_{9253D4AB-7A6B-4FC5-BF0E-0F1FB32037AC}" xr6:coauthVersionLast="36" xr6:coauthVersionMax="36" xr10:uidLastSave="{00000000-0000-0000-0000-000000000000}"/>
  <bookViews>
    <workbookView xWindow="0" yWindow="0" windowWidth="20640" windowHeight="12495" tabRatio="739" xr2:uid="{00000000-000D-0000-FFFF-FFFF00000000}"/>
  </bookViews>
  <sheets>
    <sheet name="Instructions" sheetId="6" r:id="rId1"/>
    <sheet name="(1) Summary" sheetId="1" r:id="rId2"/>
    <sheet name="(2) Personal Services" sheetId="2" r:id="rId3"/>
    <sheet name="(3) Nonpersonal Services" sheetId="4" r:id="rId4"/>
    <sheet name="Core_Qlty_Lkup" sheetId="7" state="hidden" r:id="rId5"/>
    <sheet name="Positn Type Data Validation" sheetId="8" state="hidden" r:id="rId6"/>
    <sheet name="Benefit Look Up" sheetId="9" state="hidden" r:id="rId7"/>
  </sheets>
  <definedNames>
    <definedName name="Check_Sum">'(1) Summary'!$E$3:$E$37</definedName>
    <definedName name="Full_Time_Fringes">'Benefit Look Up'!$B$21:$J$31</definedName>
    <definedName name="_xlnm.Print_Area" localSheetId="1">'(1) Summary'!$B$1:$D$41</definedName>
    <definedName name="_xlnm.Print_Area" localSheetId="2">'(2) Personal Services'!$A$1:$O$75</definedName>
    <definedName name="_xlnm.Print_Area" localSheetId="3">'(3) Nonpersonal Services'!$B$1:$E$47</definedName>
    <definedName name="_xlnm.Print_Area" localSheetId="0">Instructions!$B$1:$B$152</definedName>
  </definedNames>
  <calcPr calcId="191029"/>
</workbook>
</file>

<file path=xl/calcChain.xml><?xml version="1.0" encoding="utf-8"?>
<calcChain xmlns="http://schemas.openxmlformats.org/spreadsheetml/2006/main">
  <c r="B12" i="4" l="1"/>
  <c r="A1" i="2" l="1"/>
  <c r="C16" i="9" l="1"/>
  <c r="E12" i="4" l="1"/>
  <c r="P13" i="2" l="1"/>
  <c r="P14" i="2"/>
  <c r="P12" i="2"/>
  <c r="J8" i="9"/>
  <c r="J7" i="9"/>
  <c r="J6" i="9"/>
  <c r="C50" i="9"/>
  <c r="F32" i="2"/>
  <c r="F31" i="2" s="1"/>
  <c r="C30" i="2" s="1"/>
  <c r="P15" i="2"/>
  <c r="P16" i="2"/>
  <c r="P17" i="2"/>
  <c r="P18" i="2"/>
  <c r="P19" i="2"/>
  <c r="P20" i="2"/>
  <c r="P21" i="2"/>
  <c r="P22" i="2"/>
  <c r="P23" i="2"/>
  <c r="P24" i="2"/>
  <c r="P25" i="2"/>
  <c r="P26" i="2"/>
  <c r="F13" i="2"/>
  <c r="G13" i="2"/>
  <c r="H13" i="2"/>
  <c r="I13" i="2"/>
  <c r="J13" i="2"/>
  <c r="K13" i="2"/>
  <c r="L13" i="2"/>
  <c r="M13" i="2"/>
  <c r="F14" i="2"/>
  <c r="G14" i="2"/>
  <c r="H14" i="2"/>
  <c r="I14" i="2"/>
  <c r="J14" i="2"/>
  <c r="K14" i="2"/>
  <c r="L14" i="2"/>
  <c r="M14" i="2"/>
  <c r="F15" i="2"/>
  <c r="G15" i="2"/>
  <c r="H15" i="2"/>
  <c r="I15" i="2"/>
  <c r="J15" i="2"/>
  <c r="K15" i="2"/>
  <c r="L15" i="2"/>
  <c r="M15" i="2"/>
  <c r="F16" i="2"/>
  <c r="G16" i="2"/>
  <c r="H16" i="2"/>
  <c r="I16" i="2"/>
  <c r="J16" i="2"/>
  <c r="K16" i="2"/>
  <c r="L16" i="2"/>
  <c r="M16" i="2"/>
  <c r="F17" i="2"/>
  <c r="G17" i="2"/>
  <c r="H17" i="2"/>
  <c r="I17" i="2"/>
  <c r="J17" i="2"/>
  <c r="K17" i="2"/>
  <c r="L17" i="2"/>
  <c r="M17" i="2"/>
  <c r="F18" i="2"/>
  <c r="G18" i="2"/>
  <c r="H18" i="2"/>
  <c r="I18" i="2"/>
  <c r="J18" i="2"/>
  <c r="K18" i="2"/>
  <c r="L18" i="2"/>
  <c r="M18" i="2"/>
  <c r="F19" i="2"/>
  <c r="G19" i="2"/>
  <c r="H19" i="2"/>
  <c r="I19" i="2"/>
  <c r="J19" i="2"/>
  <c r="K19" i="2"/>
  <c r="L19" i="2"/>
  <c r="M19" i="2"/>
  <c r="F20" i="2"/>
  <c r="G20" i="2"/>
  <c r="H20" i="2"/>
  <c r="I20" i="2"/>
  <c r="J20" i="2"/>
  <c r="K20" i="2"/>
  <c r="L20" i="2"/>
  <c r="M20" i="2"/>
  <c r="F21" i="2"/>
  <c r="G21" i="2"/>
  <c r="H21" i="2"/>
  <c r="I21" i="2"/>
  <c r="J21" i="2"/>
  <c r="K21" i="2"/>
  <c r="L21" i="2"/>
  <c r="M21" i="2"/>
  <c r="C39" i="1"/>
  <c r="C37" i="1"/>
  <c r="B34" i="1"/>
  <c r="C31" i="1"/>
  <c r="B27" i="1"/>
  <c r="B23" i="1"/>
  <c r="B17" i="1"/>
  <c r="C5" i="1"/>
  <c r="B26" i="1"/>
  <c r="D6" i="2"/>
  <c r="D5" i="2"/>
  <c r="D4" i="2"/>
  <c r="D4" i="4"/>
  <c r="D6" i="4"/>
  <c r="D5" i="4"/>
  <c r="I22" i="2"/>
  <c r="I23" i="2"/>
  <c r="I24" i="2"/>
  <c r="I25" i="2"/>
  <c r="I26" i="2"/>
  <c r="C38" i="1"/>
  <c r="C6" i="1"/>
  <c r="C4" i="1"/>
  <c r="E4" i="1" s="1"/>
  <c r="G64" i="2"/>
  <c r="F63" i="2"/>
  <c r="G63" i="2"/>
  <c r="F64" i="2"/>
  <c r="F43" i="2"/>
  <c r="G43" i="2"/>
  <c r="H43" i="2"/>
  <c r="I43" i="2"/>
  <c r="J43" i="2"/>
  <c r="K43" i="2"/>
  <c r="L43" i="2"/>
  <c r="M43" i="2"/>
  <c r="F42" i="2"/>
  <c r="G42" i="2"/>
  <c r="H42" i="2"/>
  <c r="I42" i="2"/>
  <c r="J42" i="2"/>
  <c r="K42" i="2"/>
  <c r="L42" i="2"/>
  <c r="M42" i="2"/>
  <c r="E47" i="4"/>
  <c r="D12" i="1" s="1"/>
  <c r="E36" i="4"/>
  <c r="D11" i="1" s="1"/>
  <c r="G65" i="2"/>
  <c r="D55" i="2"/>
  <c r="E44" i="2"/>
  <c r="D44" i="2"/>
  <c r="M41" i="2"/>
  <c r="L41" i="2"/>
  <c r="I41" i="2"/>
  <c r="F61" i="2"/>
  <c r="E55" i="2"/>
  <c r="K41" i="2"/>
  <c r="H41" i="2"/>
  <c r="F41" i="2"/>
  <c r="C43" i="9"/>
  <c r="C42" i="9"/>
  <c r="C41" i="9"/>
  <c r="C40" i="9"/>
  <c r="F53" i="2" s="1"/>
  <c r="G53" i="2" s="1"/>
  <c r="C39" i="9"/>
  <c r="F52" i="2" s="1"/>
  <c r="G52" i="2" s="1"/>
  <c r="C38" i="9"/>
  <c r="F50" i="2" s="1"/>
  <c r="F51" i="2"/>
  <c r="G51" i="2" s="1"/>
  <c r="G41" i="2"/>
  <c r="C36" i="9"/>
  <c r="F54" i="2" s="1"/>
  <c r="G54" i="2" s="1"/>
  <c r="J23" i="9"/>
  <c r="J24" i="9"/>
  <c r="J25" i="9"/>
  <c r="J26" i="9"/>
  <c r="J27" i="9"/>
  <c r="J28" i="9"/>
  <c r="J29" i="9"/>
  <c r="J30" i="9"/>
  <c r="J31" i="9"/>
  <c r="J22" i="9"/>
  <c r="I31" i="9"/>
  <c r="I30" i="9"/>
  <c r="I27" i="9"/>
  <c r="I26" i="9"/>
  <c r="I25" i="9"/>
  <c r="L12" i="2" s="1"/>
  <c r="I22" i="9"/>
  <c r="H23" i="9"/>
  <c r="H24" i="9"/>
  <c r="H25" i="9"/>
  <c r="H26" i="9"/>
  <c r="H27" i="9"/>
  <c r="H28" i="9"/>
  <c r="H29" i="9"/>
  <c r="H30" i="9"/>
  <c r="H31" i="9"/>
  <c r="H22" i="9"/>
  <c r="G23" i="9"/>
  <c r="G24" i="9"/>
  <c r="G25" i="9"/>
  <c r="J12" i="2" s="1"/>
  <c r="G26" i="9"/>
  <c r="G27" i="9"/>
  <c r="G28" i="9"/>
  <c r="G29" i="9"/>
  <c r="G30" i="9"/>
  <c r="G31" i="9"/>
  <c r="F23" i="9"/>
  <c r="F24" i="9"/>
  <c r="F25" i="9"/>
  <c r="I12" i="2" s="1"/>
  <c r="F26" i="9"/>
  <c r="F27" i="9"/>
  <c r="F28" i="9"/>
  <c r="F29" i="9"/>
  <c r="F30" i="9"/>
  <c r="F31" i="9"/>
  <c r="F22" i="9"/>
  <c r="E23" i="9"/>
  <c r="E24" i="9"/>
  <c r="E25" i="9"/>
  <c r="H12" i="2" s="1"/>
  <c r="E26" i="9"/>
  <c r="E27" i="9"/>
  <c r="E28" i="9"/>
  <c r="E29" i="9"/>
  <c r="E30" i="9"/>
  <c r="E31" i="9"/>
  <c r="E22" i="9"/>
  <c r="D29" i="9"/>
  <c r="D23" i="9"/>
  <c r="D24" i="9"/>
  <c r="D25" i="9"/>
  <c r="D26" i="9"/>
  <c r="D27" i="9"/>
  <c r="D28" i="9"/>
  <c r="D22" i="9"/>
  <c r="C29" i="9"/>
  <c r="C28" i="9"/>
  <c r="C24" i="9"/>
  <c r="C23" i="9"/>
  <c r="J41" i="2"/>
  <c r="G22" i="9"/>
  <c r="M22" i="2"/>
  <c r="M23" i="2"/>
  <c r="M24" i="2"/>
  <c r="M25" i="2"/>
  <c r="M26" i="2"/>
  <c r="M12" i="2"/>
  <c r="L22" i="2"/>
  <c r="L23" i="2"/>
  <c r="L24" i="2"/>
  <c r="L25" i="2"/>
  <c r="L26" i="2"/>
  <c r="K22" i="2"/>
  <c r="K23" i="2"/>
  <c r="K24" i="2"/>
  <c r="K25" i="2"/>
  <c r="K26" i="2"/>
  <c r="K12" i="2"/>
  <c r="J22" i="2"/>
  <c r="J23" i="2"/>
  <c r="J24" i="2"/>
  <c r="J25" i="2"/>
  <c r="J26" i="2"/>
  <c r="H22" i="2"/>
  <c r="H23" i="2"/>
  <c r="H24" i="2"/>
  <c r="H25" i="2"/>
  <c r="H26" i="2"/>
  <c r="G22" i="2"/>
  <c r="G23" i="2"/>
  <c r="G24" i="2"/>
  <c r="G25" i="2"/>
  <c r="G26" i="2"/>
  <c r="G12" i="2"/>
  <c r="F22" i="2"/>
  <c r="F23" i="2"/>
  <c r="F24" i="2"/>
  <c r="F25" i="2"/>
  <c r="F26" i="2"/>
  <c r="F12" i="2"/>
  <c r="F62" i="2"/>
  <c r="G62" i="2" s="1"/>
  <c r="F65" i="2"/>
  <c r="E27" i="2"/>
  <c r="D27" i="2"/>
  <c r="C9" i="1" s="1"/>
  <c r="C13" i="1" s="1"/>
  <c r="B1" i="4"/>
  <c r="M44" i="2" l="1"/>
  <c r="H63" i="2"/>
  <c r="D70" i="2"/>
  <c r="L44" i="2"/>
  <c r="H65" i="2"/>
  <c r="H64" i="2"/>
  <c r="F66" i="2"/>
  <c r="F70" i="2" s="1"/>
  <c r="G61" i="2"/>
  <c r="H61" i="2" s="1"/>
  <c r="H62" i="2"/>
  <c r="N43" i="2"/>
  <c r="O43" i="2" s="1"/>
  <c r="N26" i="2"/>
  <c r="O26" i="2" s="1"/>
  <c r="J44" i="2"/>
  <c r="G44" i="2"/>
  <c r="N23" i="2"/>
  <c r="O23" i="2" s="1"/>
  <c r="N42" i="2"/>
  <c r="O42" i="2" s="1"/>
  <c r="K44" i="2"/>
  <c r="N20" i="2"/>
  <c r="O20" i="2" s="1"/>
  <c r="N19" i="2"/>
  <c r="O19" i="2" s="1"/>
  <c r="I44" i="2"/>
  <c r="N22" i="2"/>
  <c r="O22" i="2" s="1"/>
  <c r="N21" i="2"/>
  <c r="O21" i="2" s="1"/>
  <c r="N18" i="2"/>
  <c r="O18" i="2" s="1"/>
  <c r="N25" i="2"/>
  <c r="O25" i="2" s="1"/>
  <c r="N24" i="2"/>
  <c r="O24" i="2" s="1"/>
  <c r="F44" i="2"/>
  <c r="H44" i="2"/>
  <c r="N17" i="2"/>
  <c r="O17" i="2" s="1"/>
  <c r="K27" i="2"/>
  <c r="G27" i="2"/>
  <c r="N41" i="2"/>
  <c r="F55" i="2"/>
  <c r="N12" i="2"/>
  <c r="O12" i="2" s="1"/>
  <c r="N15" i="2"/>
  <c r="O15" i="2" s="1"/>
  <c r="N13" i="2"/>
  <c r="O13" i="2" s="1"/>
  <c r="I27" i="2"/>
  <c r="J27" i="2"/>
  <c r="N16" i="2"/>
  <c r="O16" i="2" s="1"/>
  <c r="G50" i="2"/>
  <c r="G55" i="2" s="1"/>
  <c r="H27" i="2"/>
  <c r="L27" i="2"/>
  <c r="M27" i="2"/>
  <c r="F27" i="2"/>
  <c r="N14" i="2"/>
  <c r="O14" i="2" s="1"/>
  <c r="B41" i="1"/>
  <c r="G66" i="2" l="1"/>
  <c r="G70" i="2" s="1"/>
  <c r="H70" i="2" s="1"/>
  <c r="D10" i="1" s="1"/>
  <c r="H66" i="2"/>
  <c r="H71" i="2" s="1"/>
  <c r="N44" i="2"/>
  <c r="O41" i="2"/>
  <c r="O44" i="2" s="1"/>
  <c r="N27" i="2"/>
  <c r="O27" i="2" s="1"/>
  <c r="D9" i="1" s="1"/>
  <c r="O28" i="2"/>
  <c r="D13" i="1" l="1"/>
</calcChain>
</file>

<file path=xl/sharedStrings.xml><?xml version="1.0" encoding="utf-8"?>
<sst xmlns="http://schemas.openxmlformats.org/spreadsheetml/2006/main" count="350" uniqueCount="241">
  <si>
    <t>Provide requested information</t>
  </si>
  <si>
    <t>Initiative Priority Number:</t>
  </si>
  <si>
    <t>Initiative Title:</t>
  </si>
  <si>
    <t xml:space="preserve"> </t>
  </si>
  <si>
    <t>Resources Summary</t>
  </si>
  <si>
    <t>FTE</t>
  </si>
  <si>
    <t>$</t>
  </si>
  <si>
    <t xml:space="preserve">  Total Request</t>
  </si>
  <si>
    <t>Position Title</t>
  </si>
  <si>
    <t>Account Code</t>
  </si>
  <si>
    <t>Social Security</t>
  </si>
  <si>
    <t>Dept ID Number</t>
  </si>
  <si>
    <t xml:space="preserve">    </t>
  </si>
  <si>
    <t>Salary</t>
  </si>
  <si>
    <t>$ Cost</t>
  </si>
  <si>
    <t>Department Name:</t>
  </si>
  <si>
    <t>GENERAL INSTRUCTIONS</t>
  </si>
  <si>
    <t>SPECIFIC INSTRUCTIONS</t>
  </si>
  <si>
    <t>The section that follows details the information to be provided by each organizational unit in completing the E&amp;G initiative request form.</t>
  </si>
  <si>
    <t>This information is carried forward from the Summary Sheet</t>
  </si>
  <si>
    <t>FT Classified (112300)</t>
  </si>
  <si>
    <t>FT Administrative (112100)</t>
  </si>
  <si>
    <t>FT Faculty (112600)</t>
  </si>
  <si>
    <t>FT Library Faculty (112620) AA Only</t>
  </si>
  <si>
    <t>FT IT Classified (112800) A&amp;F Only</t>
  </si>
  <si>
    <t>FT IT Administrative (112820) A&amp;F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</si>
  <si>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</si>
  <si>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</si>
  <si>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</si>
  <si>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</si>
  <si>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</si>
  <si>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</si>
  <si>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</si>
  <si>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</si>
  <si>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</si>
  <si>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</si>
  <si>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</si>
  <si>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</si>
  <si>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</si>
  <si>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</si>
  <si>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</si>
  <si>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</si>
  <si>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</si>
  <si>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</si>
  <si>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</si>
  <si>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</si>
  <si>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</si>
  <si>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</si>
  <si>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 xml:space="preserve">TIAA </t>
  </si>
  <si>
    <t>Deferred Comp Match</t>
  </si>
  <si>
    <t>Graduate Assistants (114200)</t>
  </si>
  <si>
    <t>Student Wages (114400)</t>
  </si>
  <si>
    <t>Choose Full-Time Position Type:</t>
  </si>
  <si>
    <t>Total Full-time Salary and Benefit Costs</t>
  </si>
  <si>
    <t>Do not enter data in the section below. Benefits and total salary are calculated automatically and the total is transferred to the summary tab</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</si>
  <si>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</si>
  <si>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</si>
  <si>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</si>
  <si>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</si>
  <si>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</si>
  <si>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</si>
  <si>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</si>
  <si>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</si>
  <si>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Federal Work Study Wages (114600)</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</si>
  <si>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</si>
  <si>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</si>
  <si>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</si>
  <si>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</si>
  <si>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</si>
  <si>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</si>
  <si>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</si>
  <si>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Part-Time Position with Benefits Type</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</si>
  <si>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</si>
  <si>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</si>
  <si>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</si>
  <si>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</si>
  <si>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</si>
  <si>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</si>
  <si>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</si>
  <si>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</si>
  <si>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</si>
  <si>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</si>
  <si>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</si>
  <si>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</si>
  <si>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</si>
  <si>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</si>
  <si>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</si>
  <si>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</si>
  <si>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</si>
  <si>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</si>
  <si>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Deferred 
Compen-
sation
Account
113800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</si>
  <si>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</si>
  <si>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</si>
  <si>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</si>
  <si>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r>
      <rPr>
        <sz val="14"/>
        <color rgb="FFFF0000"/>
        <rFont val="Calibri"/>
        <family val="2"/>
      </rPr>
      <t>③</t>
    </r>
    <r>
      <rPr>
        <sz val="10"/>
        <rFont val="Arial"/>
        <family val="2"/>
      </rPr>
      <t xml:space="preserve">
Choose Position Type From Drop Down Box:</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</si>
  <si>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</si>
  <si>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</si>
  <si>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</si>
  <si>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</si>
  <si>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</si>
  <si>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</si>
  <si>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</si>
  <si>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</si>
  <si>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</si>
  <si>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Form Prepared By</t>
  </si>
  <si>
    <t>Choose One Core Quality From Drop Down List:</t>
  </si>
  <si>
    <t>Non Personal Services -- Ongoing</t>
  </si>
  <si>
    <t>Non Personal Services -- One Time</t>
  </si>
  <si>
    <t>Summary of Initiative Request</t>
  </si>
  <si>
    <t xml:space="preserve">Provide a concise description/justification for this initiative request. </t>
  </si>
  <si>
    <t>Telephone Number: (8xxxx)</t>
  </si>
  <si>
    <t>Objective Number: (11 digit number)</t>
  </si>
  <si>
    <t>Personal Services Request</t>
  </si>
  <si>
    <t>Nonpersonal Services Rquest</t>
  </si>
  <si>
    <t>One-Time Nonpersonal Services Description</t>
  </si>
  <si>
    <t>②</t>
  </si>
  <si>
    <t>③</t>
  </si>
  <si>
    <t>TOTAL ONE-TIME NONPERSONAL SERVICES</t>
  </si>
  <si>
    <t>On-Going Nonpersonal Services Description</t>
  </si>
  <si>
    <t>TOTAL ON-GOING NONPERSONAL SERVICES</t>
  </si>
  <si>
    <t>FULL-TIME Column Verification</t>
  </si>
  <si>
    <t xml:space="preserve">Department Name: </t>
  </si>
  <si>
    <t>FT IT Faculty (112610) A&amp;F Only</t>
  </si>
  <si>
    <t>Social Security
Account
111300</t>
  </si>
  <si>
    <t>Sheet 1 of 3 – (1) Summary:</t>
  </si>
  <si>
    <t>Concise description/ justification for this initiative Request</t>
  </si>
  <si>
    <t>Methodology or Benchmarks used to decide new funding is needed and why</t>
  </si>
  <si>
    <t xml:space="preserve">Select a Core Quality.  Describe how this initiative enables the unit to achieve its objectives in support of the specified characteristic and/or goal. </t>
  </si>
  <si>
    <t>Select the single Core Quality associated with this initiative.</t>
  </si>
  <si>
    <t xml:space="preserve">Describe how this initiative enables the unit to achieve its objectives in support of the specified characteristic and/or goal. </t>
  </si>
  <si>
    <t>Note: At this point all of the words Required should have disappeared if the entire section is complete</t>
  </si>
  <si>
    <t>Note: At this point all of the phrases with the word Required should have disappeared if the entire section is complete.</t>
  </si>
  <si>
    <t>FORM NOT COMPLETE</t>
  </si>
  <si>
    <t>Sheet 2 of 3 – (2) Personal Services:</t>
  </si>
  <si>
    <t>Note: At this point all of the phrases with the word Required should have disappeared if the entire section is complete.
If the Entire worksheet is complete the cell at the bottom of the form should now look like the following row.</t>
  </si>
  <si>
    <t>FORM COMPLETE</t>
  </si>
  <si>
    <t>Full-Time Personal Services Section</t>
  </si>
  <si>
    <t>Part -Time Personal Services Section</t>
  </si>
  <si>
    <t>Sheet 3 of 3 – (3) Nonpersonal Services</t>
  </si>
  <si>
    <t xml:space="preserve">This section must be completed to provide the unit's division head with the methodology or benchmarks that were used to determine that new funding is needed for this initiative request and why the new funding is needed. </t>
  </si>
  <si>
    <t>Detail Information</t>
  </si>
  <si>
    <r>
      <rPr>
        <sz val="14"/>
        <color rgb="FFFF0000"/>
        <rFont val="Arial"/>
        <family val="2"/>
      </rPr>
      <t>⑤</t>
    </r>
    <r>
      <rPr>
        <sz val="10"/>
        <rFont val="Arial"/>
        <family val="2"/>
      </rPr>
      <t xml:space="preserve">
Total
Salary
for All
FTEs</t>
    </r>
  </si>
  <si>
    <r>
      <rPr>
        <sz val="14"/>
        <color rgb="FFFF0000"/>
        <rFont val="Arial"/>
        <family val="2"/>
      </rPr>
      <t>⑤</t>
    </r>
    <r>
      <rPr>
        <sz val="10"/>
        <rFont val="Arial"/>
        <family val="2"/>
      </rPr>
      <t xml:space="preserve">
Annual 
Hours</t>
    </r>
  </si>
  <si>
    <t>5. Total Request:  Excel calculation that summarizes the total FTE and dollars related to this initiative.</t>
  </si>
  <si>
    <t>The next 10 columns are used to calculated fringe benefits by benefit type and total benefits and total costs of salary and benefits for each position requested. The total FTE and Total Salary and Benefits Costs in Row 22 is carried forward to the (1) Summary worksheet.</t>
  </si>
  <si>
    <t>Note: Row 36 contains Excel calculation that summarizes the total On-Going Nonpersonal Services expenditures.  This total is carried to the (1)Summary Sheet.</t>
  </si>
  <si>
    <t>Provide Requested Information</t>
  </si>
  <si>
    <t xml:space="preserve">This section must be completed to provide the unit's division head with a concise description/justification for this initiative 
request. </t>
  </si>
  <si>
    <t>Enter 1) Dept ID number, 2) Position title, 3) Position type that includes account code, 4) Hourly rate and 5) Number of hours.</t>
  </si>
  <si>
    <t>Enter 1) Dept ID number, 2) On-Going Nonpersonal Services Description, 3) Account code, and 4) Requested Amount</t>
  </si>
  <si>
    <t>Please explain any potential department or divisional  funds that could be reallocated to partially or fully fund this initiative</t>
  </si>
  <si>
    <t xml:space="preserve">Please explain the methodology or benchmarks used to decide that that this new funding is required and why. </t>
  </si>
  <si>
    <t>Potential Department /Divisional funds to Reallocate for this initiative Request</t>
  </si>
  <si>
    <t>Note: Row 47 contains Excel calculation that summarizes the total One-Time Nonpersonal Services expenditures.  This total is carried to the (1)Summary Sheet.</t>
  </si>
  <si>
    <t>On-Going Nonpersonal Services Section  -- Recurring Permanent Funding</t>
  </si>
  <si>
    <t>One-Time Nonpersonal Services Section -- Nonrecurring One-Time Funding</t>
  </si>
  <si>
    <t>This section should be completed to indicate whether funds are available and what funds are available to reallocate to fund part or all of this request.</t>
  </si>
  <si>
    <t xml:space="preserve"> Following row allows minimum of 11 characters and  maximum of 1,600 characters</t>
  </si>
  <si>
    <t>Following row allows minimum of 11 characters and  maximum of 1,500 characters</t>
  </si>
  <si>
    <t>Following row allows minimum of 11 characters and  maximum of 830 characters</t>
  </si>
  <si>
    <t>Following row allows minimum of 11 characters and  maximum of 550 characters</t>
  </si>
  <si>
    <r>
      <t xml:space="preserve">Name:  </t>
    </r>
    <r>
      <rPr>
        <b/>
        <sz val="10"/>
        <rFont val="Arial"/>
        <family val="2"/>
      </rPr>
      <t>(Use  minimum of 8 characters and  maximum of 70 characters)</t>
    </r>
  </si>
  <si>
    <r>
      <t xml:space="preserve">Department Name: </t>
    </r>
    <r>
      <rPr>
        <b/>
        <sz val="10"/>
        <rFont val="Arial"/>
        <family val="2"/>
      </rPr>
      <t>(Use  minimum of 2 characters and  maximum of 70 characters)</t>
    </r>
  </si>
  <si>
    <t>On-Going  Nonpersonal Services  -- Recurring Permanent Funding</t>
  </si>
  <si>
    <t>One-Time Nonpersonal Services -- Nonrecurring One-Time Funding</t>
  </si>
  <si>
    <t>Following row allows maximum of 1000 characters</t>
  </si>
  <si>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</si>
  <si>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</si>
  <si>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Optional additional justification</t>
  </si>
  <si>
    <r>
      <t xml:space="preserve"> Identify </t>
    </r>
    <r>
      <rPr>
        <b/>
        <u/>
        <sz val="10"/>
        <rFont val="Arial"/>
        <family val="2"/>
      </rPr>
      <t>ONE</t>
    </r>
    <r>
      <rPr>
        <b/>
        <sz val="10"/>
        <rFont val="Arial"/>
        <family val="2"/>
      </rPr>
      <t xml:space="preserve"> Core Quality from the drop down box to which this initiative relates.  Describe how this initiative enables the unit to achieve its objectives in support of the core quality and/or goal. </t>
    </r>
  </si>
  <si>
    <t>Identify the JMU Strategic Accountability and Reporting (STAR) Tool information to which this initiative relates. Please list the JMU-STAR objective short title and describe how this initiative helps the unit meet this objective.</t>
  </si>
  <si>
    <t>Describe how this initiative helps the unit meet this JMU-STAR objective.</t>
  </si>
  <si>
    <t>Identify the JMU Strategic Accountability and Reporting (STAR) Tool information to which this initiative relates. Please enter the JMU-STAR objective short title and describe how this initiative helps the unit meet this objective.</t>
  </si>
  <si>
    <r>
      <t xml:space="preserve">JMU-STAR Objective Short Title: 
</t>
    </r>
    <r>
      <rPr>
        <b/>
        <sz val="10"/>
        <rFont val="Arial"/>
        <family val="2"/>
      </rPr>
      <t>(Use  minimum of 2 characters and  maximum of 105 characters)</t>
    </r>
  </si>
  <si>
    <t>Describe how this initiative helps the unit meet this JMU-STAR objective</t>
  </si>
  <si>
    <t>4. The summary must also include a short description of the new JMU Strategic Accountability and Reporting (STAR) Tool objective related to this initiative.</t>
  </si>
  <si>
    <t>Pooled QNR/PTS Benefits</t>
  </si>
  <si>
    <t xml:space="preserve">  This is JMU code for 112140 PT w/Bens</t>
  </si>
  <si>
    <t xml:space="preserve">VRS total Percent </t>
  </si>
  <si>
    <t>ORP total Percent</t>
  </si>
  <si>
    <t>VALORS total Percent</t>
  </si>
  <si>
    <t>NOTE:  Be sure to use row 12 -- and others by Department if  necessary -- on this sheet to request $5,000 per new position in Account 120010.  This is a calculated cost to support individual positions on ongoing basis.</t>
  </si>
  <si>
    <t>Support for each new position requested at Department level for  $5,000 per position</t>
  </si>
  <si>
    <t>Benefits for 2021-22</t>
  </si>
  <si>
    <t>National Prominence</t>
  </si>
  <si>
    <t>Access, Inclusion and Diversity</t>
  </si>
  <si>
    <t>Academic Quality: Outstanding Programs</t>
  </si>
  <si>
    <t>Academic Quality: Excellence in Teaching and Scholarly Endeavors</t>
  </si>
  <si>
    <t>Student Health and Well-Being</t>
  </si>
  <si>
    <t>Student Life &amp; Success</t>
  </si>
  <si>
    <t>Engagement</t>
  </si>
  <si>
    <t>Faculty &amp; Staff Success</t>
  </si>
  <si>
    <t>Recreation and Athletics</t>
  </si>
  <si>
    <t>Fiscal and Facility Stewardship</t>
  </si>
  <si>
    <t>A Culture of Philanthropy</t>
  </si>
  <si>
    <r>
      <rPr>
        <b/>
        <sz val="11"/>
        <color rgb="FFC00000"/>
        <rFont val="Arial"/>
        <family val="2"/>
      </rPr>
      <t>Notes:</t>
    </r>
    <r>
      <rPr>
        <sz val="11"/>
        <rFont val="Arial"/>
        <family val="2"/>
      </rPr>
      <t xml:space="preserve">
</t>
    </r>
    <r>
      <rPr>
        <sz val="11"/>
        <color rgb="FFC00000"/>
        <rFont val="Arial"/>
        <family val="2"/>
      </rPr>
      <t xml:space="preserve">► </t>
    </r>
    <r>
      <rPr>
        <sz val="11"/>
        <rFont val="Arial"/>
        <family val="2"/>
      </rPr>
      <t xml:space="preserve">The Excel template will carry forward the information provided in column C of the (1)Summary sheet to the remaining
     sheets of the template.
</t>
    </r>
    <r>
      <rPr>
        <sz val="11"/>
        <color rgb="FFC00000"/>
        <rFont val="Arial"/>
        <family val="2"/>
      </rPr>
      <t>►</t>
    </r>
    <r>
      <rPr>
        <sz val="11"/>
        <rFont val="Arial"/>
        <family val="2"/>
      </rPr>
      <t xml:space="preserve">  Column B of this section lets the user know that data is </t>
    </r>
    <r>
      <rPr>
        <sz val="11"/>
        <color rgb="FFC00000"/>
        <rFont val="Arial"/>
        <family val="2"/>
      </rPr>
      <t xml:space="preserve">Required </t>
    </r>
    <r>
      <rPr>
        <sz val="11"/>
        <rFont val="Arial"/>
        <family val="2"/>
      </rPr>
      <t xml:space="preserve">in Column C.  The word </t>
    </r>
    <r>
      <rPr>
        <sz val="11"/>
        <color rgb="FFC00000"/>
        <rFont val="Arial"/>
        <family val="2"/>
      </rPr>
      <t>Required</t>
    </r>
    <r>
      <rPr>
        <sz val="11"/>
        <rFont val="Arial"/>
        <family val="2"/>
      </rPr>
      <t xml:space="preserve"> will disappear as
      information is completed in Column C.</t>
    </r>
  </si>
  <si>
    <r>
      <t>1. </t>
    </r>
    <r>
      <rPr>
        <u/>
        <sz val="11"/>
        <rFont val="Arial"/>
        <family val="2"/>
      </rPr>
      <t>Initiative Priority Number:</t>
    </r>
    <r>
      <rPr>
        <sz val="11"/>
        <rFont val="Arial"/>
        <family val="2"/>
      </rPr>
      <t xml:space="preserve"> Enter into Column C the priority number that this initiative represents for the
    organizational unit with number one (1) representing the highest priority ranking.</t>
    </r>
  </si>
  <si>
    <r>
      <t xml:space="preserve">2. </t>
    </r>
    <r>
      <rPr>
        <u/>
        <sz val="11"/>
        <rFont val="Arial"/>
        <family val="2"/>
      </rPr>
      <t xml:space="preserve">Initiative Title: </t>
    </r>
    <r>
      <rPr>
        <sz val="11"/>
        <rFont val="Arial"/>
        <family val="2"/>
      </rPr>
      <t>Enter into Column C the title of this initiative.</t>
    </r>
  </si>
  <si>
    <r>
      <t>3.</t>
    </r>
    <r>
      <rPr>
        <u/>
        <sz val="11"/>
        <rFont val="Arial"/>
        <family val="2"/>
      </rPr>
      <t> Department Name:</t>
    </r>
    <r>
      <rPr>
        <sz val="11"/>
        <rFont val="Arial"/>
        <family val="2"/>
      </rPr>
      <t xml:space="preserve">  Enter into Column C the title(s) of the individual department(s) or the major organizational unit 
    for which this initiative provides resources.</t>
    </r>
  </si>
  <si>
    <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</si>
  <si>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 xml:space="preserve">  ► </t>
    </r>
    <r>
      <rPr>
        <sz val="11"/>
        <rFont val="Arial"/>
        <family val="2"/>
      </rPr>
      <t>Optional additional justification</t>
    </r>
  </si>
  <si>
    <r>
      <rPr>
        <sz val="14"/>
        <color rgb="FFC00000"/>
        <rFont val="Arial"/>
        <family val="2"/>
      </rP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</si>
  <si>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 xml:space="preserve">  ►</t>
    </r>
    <r>
      <rPr>
        <sz val="11"/>
        <rFont val="Arial"/>
        <family val="2"/>
      </rPr>
      <t xml:space="preserve">There is a cell with the phrase : </t>
    </r>
    <r>
      <rPr>
        <b/>
        <sz val="11"/>
        <color rgb="FFC00000"/>
        <rFont val="Arial"/>
        <family val="2"/>
      </rPr>
      <t>Required to Use Drop Down List To Right</t>
    </r>
    <r>
      <rPr>
        <sz val="11"/>
        <color rgb="FFC00000"/>
        <rFont val="Arial"/>
        <family val="2"/>
      </rPr>
      <t xml:space="preserve">.  </t>
    </r>
    <r>
      <rPr>
        <sz val="11"/>
        <rFont val="Arial"/>
        <family val="2"/>
      </rPr>
      <t>This phrase will disappear once the
      Core Quality is selected from a Drop Down List in column B.</t>
    </r>
  </si>
  <si>
    <r>
      <t xml:space="preserve">  </t>
    </r>
    <r>
      <rPr>
        <sz val="11"/>
        <color rgb="FFC00000"/>
        <rFont val="Arial"/>
        <family val="2"/>
      </rPr>
      <t>►</t>
    </r>
    <r>
      <rPr>
        <sz val="11"/>
        <rFont val="Arial"/>
        <family val="2"/>
      </rPr>
      <t xml:space="preserve">Column B of this section lets the user know that data is </t>
    </r>
    <r>
      <rPr>
        <sz val="11"/>
        <color rgb="FFC00000"/>
        <rFont val="Arial"/>
        <family val="2"/>
      </rPr>
      <t>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</si>
  <si>
    <r>
      <t>Enter</t>
    </r>
    <r>
      <rPr>
        <b/>
        <sz val="11"/>
        <rFont val="Arial"/>
        <family val="2"/>
      </rPr>
      <t xml:space="preserve"> </t>
    </r>
    <r>
      <rPr>
        <sz val="11"/>
        <rFont val="Arial"/>
        <family val="2"/>
      </rPr>
      <t>the</t>
    </r>
    <r>
      <rPr>
        <b/>
        <sz val="11"/>
        <rFont val="Arial"/>
        <family val="2"/>
      </rPr>
      <t xml:space="preserve"> </t>
    </r>
    <r>
      <rPr>
        <sz val="11"/>
        <rFont val="Arial"/>
        <family val="2"/>
      </rPr>
      <t xml:space="preserve">JMU-STAR objective short title associated with this initiative.    </t>
    </r>
  </si>
  <si>
    <r>
      <t>Notes:
►</t>
    </r>
    <r>
      <rPr>
        <sz val="11"/>
        <rFont val="Arial"/>
        <family val="2"/>
      </rPr>
      <t xml:space="preserve">Column B of this section lets the user know that data is </t>
    </r>
    <r>
      <rPr>
        <sz val="11"/>
        <color rgb="FFC00000"/>
        <rFont val="Arial"/>
        <family val="2"/>
      </rPr>
      <t>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r>
      <rPr>
        <sz val="11"/>
        <color rgb="FFC00000"/>
        <rFont val="Arial"/>
        <family val="2"/>
      </rPr>
      <t xml:space="preserve">
► </t>
    </r>
    <r>
      <rPr>
        <sz val="11"/>
        <rFont val="Arial"/>
        <family val="2"/>
      </rPr>
      <t>At the bottom of this form is a cell that looks like the one below.  It will change as all the information in the form is 
    completed</t>
    </r>
  </si>
  <si>
    <r>
      <rPr>
        <u/>
        <sz val="11"/>
        <rFont val="Arial"/>
        <family val="2"/>
      </rPr>
      <t>Name</t>
    </r>
    <r>
      <rPr>
        <sz val="11"/>
        <rFont val="Arial"/>
        <family val="2"/>
      </rPr>
      <t>:  Enter name of person who prepared this form</t>
    </r>
  </si>
  <si>
    <r>
      <rPr>
        <u/>
        <sz val="11"/>
        <rFont val="Arial"/>
        <family val="2"/>
      </rPr>
      <t>Telephone Number (8xxxx)</t>
    </r>
    <r>
      <rPr>
        <sz val="11"/>
        <rFont val="Arial"/>
        <family val="2"/>
      </rPr>
      <t>:  Enter JMU telephone number of person who prepared this form.</t>
    </r>
  </si>
  <si>
    <r>
      <rPr>
        <u/>
        <sz val="11"/>
        <rFont val="Arial"/>
        <family val="2"/>
      </rPr>
      <t>Department Name</t>
    </r>
    <r>
      <rPr>
        <sz val="11"/>
        <rFont val="Arial"/>
        <family val="2"/>
      </rPr>
      <t>:  Enter Department Name of Department that this Initiative represents.</t>
    </r>
  </si>
  <si>
    <r>
      <rPr>
        <sz val="11"/>
        <color rgb="FFC00000"/>
        <rFont val="Arial"/>
        <family val="2"/>
      </rPr>
      <t xml:space="preserve">①  </t>
    </r>
    <r>
      <rPr>
        <u/>
        <sz val="11"/>
        <rFont val="Arial"/>
        <family val="2"/>
      </rPr>
      <t xml:space="preserve">Dept ID Number: </t>
    </r>
    <r>
      <rPr>
        <sz val="11"/>
        <rFont val="Arial"/>
        <family val="2"/>
      </rPr>
      <t>Enter the corresponding department ID number. If more than one department is being affected by this initiative, enter the department ID number followed by the applicable titles and codes.</t>
    </r>
  </si>
  <si>
    <r>
      <rPr>
        <sz val="11"/>
        <color rgb="FFC00000"/>
        <rFont val="Arial"/>
        <family val="2"/>
      </rPr>
      <t xml:space="preserve">②  </t>
    </r>
    <r>
      <rPr>
        <u/>
        <sz val="11"/>
        <rFont val="Arial"/>
        <family val="2"/>
      </rPr>
      <t>Position Title</t>
    </r>
    <r>
      <rPr>
        <sz val="11"/>
        <rFont val="Arial"/>
        <family val="2"/>
      </rPr>
      <t>: Enter the position title of the full-time position requested.</t>
    </r>
  </si>
  <si>
    <r>
      <t xml:space="preserve">③  </t>
    </r>
    <r>
      <rPr>
        <u/>
        <sz val="11"/>
        <rFont val="Arial"/>
        <family val="2"/>
      </rPr>
      <t>Account Code:</t>
    </r>
    <r>
      <rPr>
        <sz val="11"/>
        <rFont val="Arial"/>
        <family val="2"/>
      </rPr>
      <t xml:space="preserve">  Choose Position Type including Account Code from Drop Down Box</t>
    </r>
  </si>
  <si>
    <r>
      <rPr>
        <sz val="11"/>
        <color rgb="FFC00000"/>
        <rFont val="Arial"/>
        <family val="2"/>
      </rPr>
      <t>④</t>
    </r>
    <r>
      <rPr>
        <sz val="11"/>
        <rFont val="Arial"/>
        <family val="2"/>
      </rPr>
      <t>  </t>
    </r>
    <r>
      <rPr>
        <u/>
        <sz val="11"/>
        <rFont val="Arial"/>
        <family val="2"/>
      </rPr>
      <t>FTE</t>
    </r>
    <r>
      <rPr>
        <sz val="11"/>
        <rFont val="Arial"/>
        <family val="2"/>
      </rPr>
      <t>:  Enter 1 FTE for each full-time position requested.</t>
    </r>
  </si>
  <si>
    <r>
      <rPr>
        <sz val="11"/>
        <color rgb="FFC00000"/>
        <rFont val="Arial"/>
        <family val="2"/>
      </rPr>
      <t xml:space="preserve">⑤ </t>
    </r>
    <r>
      <rPr>
        <u/>
        <sz val="11"/>
        <rFont val="Arial"/>
        <family val="2"/>
      </rPr>
      <t>Salary</t>
    </r>
    <r>
      <rPr>
        <sz val="11"/>
        <rFont val="Arial"/>
        <family val="2"/>
      </rPr>
      <t>: Enter the requested  salary for each full-time position.</t>
    </r>
  </si>
  <si>
    <r>
      <rPr>
        <b/>
        <u/>
        <sz val="11"/>
        <color rgb="FFC00000"/>
        <rFont val="Arial"/>
        <family val="2"/>
      </rPr>
      <t>Please Note</t>
    </r>
    <r>
      <rPr>
        <u/>
        <sz val="11"/>
        <color rgb="FFC00000"/>
        <rFont val="Arial"/>
        <family val="2"/>
      </rPr>
      <t>:</t>
    </r>
    <r>
      <rPr>
        <sz val="11"/>
        <rFont val="Arial"/>
        <family val="2"/>
      </rPr>
      <t xml:space="preserve">  </t>
    </r>
    <r>
      <rPr>
        <b/>
        <sz val="11"/>
        <rFont val="Arial"/>
        <family val="2"/>
      </rPr>
      <t>If you are requesting new full-time JMU position(s), include in your initiative any NPS (On-Going or One-Time) costs associated with the new position(s).  Average NPS cost for a new position is $5,000 and may include such items as networking, phone lines, travel, computers, staplers, calculators and other office supplies, and professional development</t>
    </r>
    <r>
      <rPr>
        <sz val="11"/>
        <rFont val="Arial"/>
        <family val="2"/>
      </rPr>
      <t xml:space="preserve">.  </t>
    </r>
  </si>
  <si>
    <r>
      <rPr>
        <sz val="11"/>
        <color rgb="FFC00000"/>
        <rFont val="Arial"/>
        <family val="2"/>
      </rPr>
      <t xml:space="preserve">②  </t>
    </r>
    <r>
      <rPr>
        <u/>
        <sz val="11"/>
        <rFont val="Arial"/>
        <family val="2"/>
      </rPr>
      <t>Position Title</t>
    </r>
    <r>
      <rPr>
        <sz val="11"/>
        <rFont val="Arial"/>
        <family val="2"/>
      </rPr>
      <t>: Enter the position title of the part-time position requested in the appropriate classification area -- Non-hourly Part-Time or Hourly Part-Time.</t>
    </r>
  </si>
  <si>
    <r>
      <rPr>
        <sz val="11"/>
        <color rgb="FFC00000"/>
        <rFont val="Arial"/>
        <family val="2"/>
      </rPr>
      <t>④</t>
    </r>
    <r>
      <rPr>
        <sz val="11"/>
        <rFont val="Arial"/>
        <family val="2"/>
      </rPr>
      <t>  </t>
    </r>
    <r>
      <rPr>
        <u/>
        <sz val="11"/>
        <rFont val="Arial"/>
        <family val="2"/>
      </rPr>
      <t>FTE</t>
    </r>
    <r>
      <rPr>
        <sz val="11"/>
        <rFont val="Arial"/>
        <family val="2"/>
      </rPr>
      <t>:  Enter appropriate FTE for each Non hourly part-time position requested.
                Enter appropriate hourly Pay Rate for each Hourly part-time position requested.</t>
    </r>
  </si>
  <si>
    <r>
      <rPr>
        <sz val="11"/>
        <color rgb="FFC00000"/>
        <rFont val="Arial"/>
        <family val="2"/>
      </rPr>
      <t xml:space="preserve">⑤ </t>
    </r>
    <r>
      <rPr>
        <u/>
        <sz val="11"/>
        <rFont val="Arial"/>
        <family val="2"/>
      </rPr>
      <t>Salary</t>
    </r>
    <r>
      <rPr>
        <sz val="11"/>
        <rFont val="Arial"/>
        <family val="2"/>
      </rPr>
      <t>: Enter the requested  salary for each Non hourly part-time position requested.
                 Enter the requested hours for each Hourly part-time position requested.</t>
    </r>
  </si>
  <si>
    <r>
      <t xml:space="preserve">Note: </t>
    </r>
    <r>
      <rPr>
        <b/>
        <sz val="11"/>
        <color rgb="FFC00000"/>
        <rFont val="Arial"/>
        <family val="2"/>
      </rPr>
      <t>Non-hourly positions</t>
    </r>
    <r>
      <rPr>
        <sz val="11"/>
        <color rgb="FFC00000"/>
        <rFont val="Arial"/>
        <family val="2"/>
      </rPr>
      <t xml:space="preserve"> --The next 2 columns are used to calculate Social Security benefits and total costs of salary and benefits for each position requested. 
            </t>
    </r>
    <r>
      <rPr>
        <b/>
        <sz val="11"/>
        <color rgb="FFC00000"/>
        <rFont val="Arial"/>
        <family val="2"/>
      </rPr>
      <t>Hourly positions</t>
    </r>
    <r>
      <rPr>
        <sz val="11"/>
        <color rgb="FFC00000"/>
        <rFont val="Arial"/>
        <family val="2"/>
      </rPr>
      <t xml:space="preserve"> -- The next 3 columns are used to calculate Annual Wage, Social Security benefits 
            and total costs of salary and benefits for each position requested.
           </t>
    </r>
    <r>
      <rPr>
        <b/>
        <sz val="11"/>
        <color rgb="FFC00000"/>
        <rFont val="Arial"/>
        <family val="2"/>
      </rPr>
      <t>The total Part-time FT</t>
    </r>
    <r>
      <rPr>
        <sz val="11"/>
        <color rgb="FFC00000"/>
        <rFont val="Arial"/>
        <family val="2"/>
      </rPr>
      <t>E and Total Salary and Benefits Costs in Row 61 is carried forward to the 
             (1) Summary Sheet.</t>
    </r>
  </si>
  <si>
    <r>
      <rPr>
        <sz val="11"/>
        <color rgb="FFC00000"/>
        <rFont val="Arial"/>
        <family val="2"/>
      </rPr>
      <t>② </t>
    </r>
    <r>
      <rPr>
        <u/>
        <sz val="11"/>
        <rFont val="Arial"/>
        <family val="2"/>
      </rPr>
      <t>On-Going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</si>
  <si>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On-Going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</si>
  <si>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On-Going Nonpersonal Service related to this initiative.</t>
    </r>
  </si>
  <si>
    <r>
      <rPr>
        <sz val="11"/>
        <color rgb="FFC00000"/>
        <rFont val="Arial"/>
        <family val="2"/>
      </rPr>
      <t>② </t>
    </r>
    <r>
      <rPr>
        <u/>
        <sz val="11"/>
        <rFont val="Arial"/>
        <family val="2"/>
      </rPr>
      <t>One-Time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</si>
  <si>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One-Time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</si>
  <si>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One-Time Nonpersonal Service related to this initiative.</t>
    </r>
  </si>
  <si>
    <t xml:space="preserve">1. This form should be used by Educational and General Units to present their requests for new funding to their division head.  The form should be used to request funding associated with the expansion of existing programs, the development of new programs, and building and programming costs associated with opening new facilities. </t>
  </si>
  <si>
    <r>
      <t xml:space="preserve">6. The “E&amp;G Initiative Request Template” forms are available as an Excel document on the Office of Budget Management’s web page. See link in next row. Use this file to create the forms for each unique initiative.  The detailed instructions listed below will provide guidance in completing the individual sheets required for an initiative.  After entering all data, save the file using a unique name for each initiative.  
</t>
    </r>
    <r>
      <rPr>
        <b/>
        <sz val="11"/>
        <rFont val="Arial"/>
        <family val="2"/>
      </rPr>
      <t xml:space="preserve">Repeat this process for each initiative.  </t>
    </r>
  </si>
  <si>
    <t>Return an electronic copy of each initiative to the Office of Budget Management.</t>
  </si>
  <si>
    <t>E&amp;G Initiative Request Form FY24</t>
  </si>
  <si>
    <r>
      <rPr>
        <sz val="14"/>
        <color rgb="FFFF0000"/>
        <rFont val="Arial"/>
        <family val="2"/>
      </rPr>
      <t>②</t>
    </r>
    <r>
      <rPr>
        <sz val="10"/>
        <rFont val="Arial"/>
        <family val="2"/>
      </rPr>
      <t xml:space="preserve">
Hourly Part-Time                                            Note: Minimum wage is $12.00 effective 01/01/2023. Maximum annual hours for General Wages cannot exceed 1,500</t>
    </r>
  </si>
  <si>
    <r>
      <rPr>
        <sz val="14"/>
        <color rgb="FFFF0000"/>
        <rFont val="Arial"/>
        <family val="2"/>
      </rPr>
      <t>②</t>
    </r>
    <r>
      <rPr>
        <sz val="10"/>
        <rFont val="Arial"/>
        <family val="2"/>
      </rPr>
      <t xml:space="preserve">
Non-Hourly Part-Time 
Note:  Current GA salaries are as follows:
             Graduate Assistantships: $9,343;
             Teaching Assistantships: $10,964; 
              and Doctorals: $18,348</t>
    </r>
  </si>
  <si>
    <r>
      <rPr>
        <b/>
        <u/>
        <sz val="11"/>
        <color rgb="FFC00000"/>
        <rFont val="Arial"/>
        <family val="2"/>
      </rPr>
      <t>Benefit Calculations:</t>
    </r>
    <r>
      <rPr>
        <b/>
        <sz val="11"/>
        <rFont val="Arial"/>
        <family val="2"/>
      </rPr>
      <t xml:space="preserve"> These benefit rates are estimates and are subject to Legislative change. </t>
    </r>
  </si>
  <si>
    <t>2. Each completed initiative request should be a stand-alone decision package.  Do not combine several initiatives/ideas on a single set of initiative request forms.</t>
  </si>
  <si>
    <r>
      <t xml:space="preserve">3. The summary section of the form should clearly address why the initiative must be supported through the use of new funding and how the initiative will impact the unit's ability to maintain or accomplish its specific planning objectives and the core qualities of the university. Each initiative should relate to only </t>
    </r>
    <r>
      <rPr>
        <b/>
        <u/>
        <sz val="11"/>
        <rFont val="Arial"/>
        <family val="2"/>
      </rPr>
      <t>one</t>
    </r>
    <r>
      <rPr>
        <sz val="11"/>
        <rFont val="Arial"/>
        <family val="2"/>
      </rPr>
      <t xml:space="preserve"> of the core qualities.   The  core qualities can be found on the Strategic Plan webpage.  A link to the website follows:</t>
    </r>
  </si>
  <si>
    <t>5. This form consists of three sheets.  These sheets provide the division head with a written Summary and requests for Personal Services,  and Nonpersonal Services expenditure funding.  The sheets are titled (1) Summary, (2) Personal Services, and (3) Nonpersonal Services.</t>
  </si>
  <si>
    <t>3. Nonpersonal Services —Ongoing $: Excel calculation carries forward the Nonpersonal Services — Ongoing Total from sheet 3 of 3.</t>
  </si>
  <si>
    <t>4.  Nonpersonal Services —One Time $:  Excel calculation carries forward the Nonpersonal Services —One Time total from sheet 3 of 3.</t>
  </si>
  <si>
    <t xml:space="preserve">1. Full-Time Personal Services FTE/ $: Excel calculation carries forward the Full-time Personal Services Salary and Benefits Total from sheet 2 of 3.  </t>
  </si>
  <si>
    <t>2. Part-Time Personal Services Total FTE/ $: Excel calculation carries forward the Part-Time Personal Services Salary/Wages and Benefits Total from sheet 2 of 3.</t>
  </si>
  <si>
    <r>
      <rPr>
        <sz val="14"/>
        <color rgb="FFC00000"/>
        <rFont val="Arial"/>
        <family val="2"/>
      </rPr>
      <t xml:space="preserve">  ►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impact information is completed.</t>
    </r>
  </si>
  <si>
    <r>
      <t xml:space="preserve">  </t>
    </r>
    <r>
      <rPr>
        <sz val="14"/>
        <color rgb="FFC00000"/>
        <rFont val="Arial"/>
        <family val="2"/>
      </rPr>
      <t xml:space="preserve">►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description of how this initiative helps the unit meet this JMU-STAR objective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</si>
</sst>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3" formatCode="_(* #,##0.00_);_(* \(#,##0.00\);_(* &quot;-&quot;??_);_(@_)"/>
    <numFmt numFmtId="164" formatCode="_(* #,##0_);_(* \(#,##0\);_(* &quot;-&quot;??_);_(@_)"/>
    <numFmt numFmtId="165" formatCode="0.0000"/>
  </numFmts>
  <fonts count="47" x14ac:knownFonts="1">
    <font>
      <sz val="10"/>
      <name val="Arial"/>
    </font>
    <font>
      <b/>
      <sz val="10"/>
      <name val="Arial"/>
      <family val="2"/>
    </font>
    <font>
      <b/>
      <sz val="12"/>
      <name val="Arial"/>
      <family val="2"/>
    </font>
    <font>
      <sz val="10"/>
      <name val="Arial"/>
      <family val="2"/>
    </font>
    <font>
      <b/>
      <sz val="10"/>
      <name val="Arial"/>
      <family val="2"/>
    </font>
    <font>
      <b/>
      <u/>
      <sz val="10"/>
      <name val="Arial"/>
      <family val="2"/>
    </font>
    <font>
      <sz val="10"/>
      <name val="Arial"/>
      <family val="2"/>
    </font>
    <font>
      <sz val="8"/>
      <name val="Arial"/>
      <family val="2"/>
    </font>
    <font>
      <sz val="12"/>
      <name val="Arial"/>
      <family val="2"/>
    </font>
    <font>
      <b/>
      <sz val="9"/>
      <name val="Arial"/>
      <family val="2"/>
    </font>
    <font>
      <u/>
      <sz val="10"/>
      <color theme="10"/>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sz val="10"/>
      <color rgb="FFFF0000"/>
      <name val="Arial"/>
      <family val="2"/>
    </font>
    <font>
      <b/>
      <sz val="11"/>
      <color rgb="FFFF0000"/>
      <name val="Arial"/>
      <family val="2"/>
    </font>
    <font>
      <b/>
      <sz val="11"/>
      <name val="Arial"/>
      <family val="2"/>
    </font>
    <font>
      <sz val="10"/>
      <color rgb="FFC00000"/>
      <name val="Arial"/>
      <family val="2"/>
    </font>
    <font>
      <b/>
      <sz val="14"/>
      <name val="Rockwell"/>
      <family val="1"/>
    </font>
    <font>
      <b/>
      <sz val="12"/>
      <color rgb="FFFF0000"/>
      <name val="Calibri"/>
      <family val="2"/>
    </font>
    <font>
      <sz val="11"/>
      <name val="Times New Roman"/>
      <family val="1"/>
    </font>
    <font>
      <b/>
      <sz val="10"/>
      <color rgb="FFFF0000"/>
      <name val="Arial"/>
      <family val="2"/>
    </font>
    <font>
      <sz val="9"/>
      <name val="Arial"/>
      <family val="2"/>
    </font>
    <font>
      <b/>
      <sz val="16"/>
      <name val="Comic Sans MS"/>
      <family val="4"/>
    </font>
    <font>
      <sz val="10"/>
      <name val="Arial"/>
      <family val="2"/>
    </font>
    <font>
      <b/>
      <u/>
      <sz val="12"/>
      <name val="Arial"/>
      <family val="2"/>
    </font>
    <font>
      <sz val="11"/>
      <name val="Arial"/>
      <family val="2"/>
    </font>
    <font>
      <b/>
      <u/>
      <sz val="11"/>
      <name val="Arial"/>
      <family val="2"/>
    </font>
    <font>
      <b/>
      <u/>
      <sz val="14"/>
      <name val="Arial"/>
      <family val="2"/>
    </font>
    <font>
      <b/>
      <sz val="11"/>
      <color rgb="FFC00000"/>
      <name val="Arial"/>
      <family val="2"/>
    </font>
    <font>
      <sz val="11"/>
      <color rgb="FFC00000"/>
      <name val="Arial"/>
      <family val="2"/>
    </font>
    <font>
      <u/>
      <sz val="11"/>
      <name val="Arial"/>
      <family val="2"/>
    </font>
    <font>
      <sz val="14"/>
      <color rgb="FFC00000"/>
      <name val="Arial"/>
      <family val="2"/>
    </font>
    <font>
      <b/>
      <sz val="16"/>
      <color rgb="FFC00000"/>
      <name val="Arial"/>
      <family val="2"/>
    </font>
    <font>
      <b/>
      <sz val="14"/>
      <color rgb="FF7030A0"/>
      <name val="Arial"/>
      <family val="2"/>
    </font>
    <font>
      <sz val="11"/>
      <color rgb="FF7030A0"/>
      <name val="Arial"/>
      <family val="2"/>
    </font>
    <font>
      <b/>
      <u/>
      <sz val="11"/>
      <color rgb="FFC00000"/>
      <name val="Arial"/>
      <family val="2"/>
    </font>
    <font>
      <u/>
      <sz val="11"/>
      <color rgb="FFC00000"/>
      <name val="Arial"/>
      <family val="2"/>
    </font>
    <font>
      <b/>
      <sz val="12"/>
      <color theme="3" tint="-0.499984740745262"/>
      <name val="Arial"/>
      <family val="2"/>
    </font>
    <font>
      <b/>
      <sz val="11"/>
      <color rgb="FFFFFFFF"/>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
      <patternFill patternType="gray0625">
        <bgColor rgb="FFFFFF00"/>
      </patternFill>
    </fill>
    <fill>
      <patternFill patternType="solid">
        <fgColor theme="7" tint="0.79998168889431442"/>
        <bgColor indexed="64"/>
      </patternFill>
    </fill>
    <fill>
      <patternFill patternType="solid">
        <fgColor rgb="FF99FF33"/>
        <bgColor indexed="64"/>
      </patternFill>
    </fill>
    <fill>
      <patternFill patternType="solid">
        <fgColor rgb="FFFF5050"/>
        <bgColor indexed="64"/>
      </patternFill>
    </fill>
    <fill>
      <patternFill patternType="solid">
        <fgColor theme="0" tint="-0.499984740745262"/>
        <bgColor indexed="64"/>
      </patternFill>
    </fill>
    <fill>
      <patternFill patternType="solid">
        <fgColor rgb="FFFFFFCC"/>
        <bgColor indexed="64"/>
      </patternFill>
    </fill>
  </fills>
  <borders count="15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right/>
      <top style="thick">
        <color rgb="FF6600CC"/>
      </top>
      <bottom/>
      <diagonal/>
    </border>
    <border>
      <left/>
      <right style="thick">
        <color rgb="FF6600CC"/>
      </right>
      <top style="thick">
        <color rgb="FF6600CC"/>
      </top>
      <bottom/>
      <diagonal/>
    </border>
    <border>
      <left/>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style="medium">
        <color indexed="64"/>
      </left>
      <right style="medium">
        <color indexed="64"/>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style="thin">
        <color indexed="64"/>
      </left>
      <right/>
      <top style="thin">
        <color indexed="64"/>
      </top>
      <bottom style="thick">
        <color rgb="FF6600CC"/>
      </bottom>
      <diagonal/>
    </border>
    <border>
      <left/>
      <right/>
      <top style="medium">
        <color indexed="64"/>
      </top>
      <bottom style="thick">
        <color rgb="FF6600CC"/>
      </bottom>
      <diagonal/>
    </border>
    <border>
      <left/>
      <right/>
      <top style="medium">
        <color indexed="64"/>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style="thick">
        <color indexed="64"/>
      </top>
      <bottom style="thick">
        <color indexed="64"/>
      </bottom>
      <diagonal/>
    </border>
    <border>
      <left style="thick">
        <color indexed="64"/>
      </left>
      <right style="thin">
        <color indexed="64"/>
      </right>
      <top style="thick">
        <color indexed="64"/>
      </top>
      <bottom/>
      <diagonal/>
    </border>
    <border>
      <left/>
      <right style="medium">
        <color indexed="64"/>
      </right>
      <top style="thick">
        <color indexed="64"/>
      </top>
      <bottom style="thin">
        <color theme="0" tint="-0.24994659260841701"/>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style="thin">
        <color theme="0" tint="-0.24994659260841701"/>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style="medium">
        <color indexed="64"/>
      </right>
      <top style="thin">
        <color theme="0" tint="-0.24994659260841701"/>
      </top>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thin">
        <color rgb="FFFF0000"/>
      </left>
      <right style="thin">
        <color rgb="FFFF0000"/>
      </right>
      <top style="thin">
        <color rgb="FFFF0000"/>
      </top>
      <bottom style="thin">
        <color rgb="FFFF0000"/>
      </bottom>
      <diagonal/>
    </border>
    <border>
      <left style="thin">
        <color rgb="FF7030A0"/>
      </left>
      <right style="thin">
        <color rgb="FF7030A0"/>
      </right>
      <top style="thin">
        <color rgb="FF7030A0"/>
      </top>
      <bottom style="thin">
        <color rgb="FF7030A0"/>
      </bottom>
      <diagonal/>
    </border>
    <border>
      <left/>
      <right/>
      <top style="thin">
        <color rgb="FF7030A0"/>
      </top>
      <bottom/>
      <diagonal/>
    </border>
    <border>
      <left style="thin">
        <color rgb="FF0000FF"/>
      </left>
      <right style="thin">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right style="medium">
        <color indexed="64"/>
      </right>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style="thick">
        <color rgb="FF6600CC"/>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right/>
      <top style="thin">
        <color theme="0" tint="-0.24994659260841701"/>
      </top>
      <bottom style="thin">
        <color indexed="64"/>
      </bottom>
      <diagonal/>
    </border>
    <border>
      <left style="medium">
        <color indexed="64"/>
      </left>
      <right style="thick">
        <color rgb="FF6600CC"/>
      </right>
      <top style="thin">
        <color theme="0" tint="-0.24994659260841701"/>
      </top>
      <bottom style="thin">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ck">
        <color rgb="FF0000FF"/>
      </right>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medium">
        <color indexed="64"/>
      </left>
      <right style="thick">
        <color rgb="FF0000FF"/>
      </right>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style="medium">
        <color indexed="64"/>
      </left>
      <right style="thick">
        <color rgb="FF0000FF"/>
      </right>
      <top style="thin">
        <color theme="0" tint="-0.24994659260841701"/>
      </top>
      <bottom style="medium">
        <color indexed="64"/>
      </bottom>
      <diagonal/>
    </border>
    <border>
      <left style="medium">
        <color indexed="64"/>
      </left>
      <right style="thick">
        <color rgb="FF0000FF"/>
      </right>
      <top style="medium">
        <color indexed="64"/>
      </top>
      <bottom style="thick">
        <color rgb="FF6600CC"/>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style="thick">
        <color rgb="FF0000FF"/>
      </left>
      <right/>
      <top style="thick">
        <color rgb="FF6600CC"/>
      </top>
      <bottom/>
      <diagonal/>
    </border>
    <border>
      <left style="thick">
        <color rgb="FF0000FF"/>
      </left>
      <right style="thin">
        <color indexed="64"/>
      </right>
      <top style="thin">
        <color indexed="64"/>
      </top>
      <bottom style="thin">
        <color indexed="64"/>
      </bottom>
      <diagonal/>
    </border>
    <border>
      <left style="thick">
        <color rgb="FF0000FF"/>
      </left>
      <right style="medium">
        <color indexed="64"/>
      </right>
      <top/>
      <bottom style="thin">
        <color theme="0" tint="-0.24994659260841701"/>
      </bottom>
      <diagonal/>
    </border>
    <border>
      <left style="thick">
        <color rgb="FF0000FF"/>
      </left>
      <right style="medium">
        <color indexed="64"/>
      </right>
      <top style="thin">
        <color theme="0" tint="-0.24994659260841701"/>
      </top>
      <bottom style="thin">
        <color theme="0" tint="-0.24994659260841701"/>
      </bottom>
      <diagonal/>
    </border>
    <border>
      <left style="thick">
        <color rgb="FF0000FF"/>
      </left>
      <right style="medium">
        <color indexed="64"/>
      </right>
      <top style="thin">
        <color theme="0" tint="-0.24994659260841701"/>
      </top>
      <bottom style="medium">
        <color indexed="64"/>
      </bottom>
      <diagonal/>
    </border>
    <border>
      <left style="thick">
        <color rgb="FF0000FF"/>
      </left>
      <right/>
      <top style="medium">
        <color indexed="64"/>
      </top>
      <bottom style="thick">
        <color rgb="FF6600CC"/>
      </bottom>
      <diagonal/>
    </border>
    <border>
      <left style="thick">
        <color rgb="FF0000FF"/>
      </left>
      <right/>
      <top/>
      <bottom style="thick">
        <color rgb="FF0000FF"/>
      </bottom>
      <diagonal/>
    </border>
    <border>
      <left/>
      <right/>
      <top/>
      <bottom style="thick">
        <color rgb="FF0000FF"/>
      </bottom>
      <diagonal/>
    </border>
    <border>
      <left style="medium">
        <color indexed="64"/>
      </left>
      <right/>
      <top/>
      <bottom style="thin">
        <color theme="0" tint="-0.24994659260841701"/>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ck">
        <color rgb="FF0000FF"/>
      </left>
      <right style="thin">
        <color theme="0" tint="-0.34998626667073579"/>
      </right>
      <top style="thin">
        <color theme="0" tint="-0.24994659260841701"/>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medium">
        <color indexed="64"/>
      </top>
      <bottom style="thin">
        <color theme="0" tint="-0.24994659260841701"/>
      </bottom>
      <diagonal/>
    </border>
    <border>
      <left style="thick">
        <color rgb="FF0000FF"/>
      </left>
      <right style="medium">
        <color indexed="64"/>
      </right>
      <top style="thin">
        <color theme="0" tint="-0.24994659260841701"/>
      </top>
      <bottom style="thin">
        <color indexed="64"/>
      </bottom>
      <diagonal/>
    </border>
    <border>
      <left style="thick">
        <color rgb="FF0000FF"/>
      </left>
      <right style="medium">
        <color indexed="64"/>
      </right>
      <top style="thin">
        <color indexed="64"/>
      </top>
      <bottom style="thick">
        <color rgb="FF6600CC"/>
      </bottom>
      <diagonal/>
    </border>
    <border>
      <left style="thick">
        <color rgb="FF0000FF"/>
      </left>
      <right style="medium">
        <color indexed="64"/>
      </right>
      <top/>
      <bottom/>
      <diagonal/>
    </border>
    <border>
      <left/>
      <right style="thick">
        <color rgb="FF0000FF"/>
      </right>
      <top style="thick">
        <color rgb="FF6600CC"/>
      </top>
      <bottom/>
      <diagonal/>
    </border>
    <border>
      <left style="thick">
        <color rgb="FF0000FF"/>
      </left>
      <right/>
      <top/>
      <bottom style="medium">
        <color indexed="64"/>
      </bottom>
      <diagonal/>
    </border>
    <border>
      <left/>
      <right style="thick">
        <color rgb="FF0000FF"/>
      </right>
      <top/>
      <bottom style="medium">
        <color indexed="64"/>
      </bottom>
      <diagonal/>
    </border>
    <border>
      <left/>
      <right style="thick">
        <color rgb="FF0000FF"/>
      </right>
      <top style="medium">
        <color indexed="64"/>
      </top>
      <bottom style="medium">
        <color indexed="64"/>
      </bottom>
      <diagonal/>
    </border>
    <border>
      <left/>
      <right style="thick">
        <color rgb="FF0000FF"/>
      </right>
      <top style="medium">
        <color indexed="64"/>
      </top>
      <bottom style="thin">
        <color theme="0" tint="-0.24994659260841701"/>
      </bottom>
      <diagonal/>
    </border>
    <border>
      <left/>
      <right style="thick">
        <color rgb="FF0000FF"/>
      </right>
      <top style="thin">
        <color theme="0" tint="-0.24994659260841701"/>
      </top>
      <bottom style="thin">
        <color theme="0" tint="-0.24994659260841701"/>
      </bottom>
      <diagonal/>
    </border>
    <border>
      <left/>
      <right style="thick">
        <color rgb="FF0000FF"/>
      </right>
      <top style="thin">
        <color theme="0" tint="-0.24994659260841701"/>
      </top>
      <bottom/>
      <diagonal/>
    </border>
    <border>
      <left style="thick">
        <color rgb="FF0000FF"/>
      </left>
      <right style="medium">
        <color indexed="64"/>
      </right>
      <top/>
      <bottom style="thick">
        <color rgb="FF6600CC"/>
      </bottom>
      <diagonal/>
    </border>
    <border>
      <left style="thick">
        <color rgb="FF0000FF"/>
      </left>
      <right/>
      <top style="thick">
        <color rgb="FF290AAE"/>
      </top>
      <bottom/>
      <diagonal/>
    </border>
    <border>
      <left/>
      <right style="thick">
        <color rgb="FF0000FF"/>
      </right>
      <top style="thick">
        <color rgb="FF290AAE"/>
      </top>
      <bottom style="medium">
        <color indexed="64"/>
      </bottom>
      <diagonal/>
    </border>
    <border>
      <left style="thick">
        <color rgb="FF0000FF"/>
      </left>
      <right/>
      <top style="medium">
        <color indexed="64"/>
      </top>
      <bottom style="thick">
        <color rgb="FF290AAE"/>
      </bottom>
      <diagonal/>
    </border>
    <border>
      <left style="medium">
        <color indexed="64"/>
      </left>
      <right style="thick">
        <color rgb="FF0000FF"/>
      </right>
      <top style="medium">
        <color indexed="64"/>
      </top>
      <bottom style="thick">
        <color rgb="FF290AAE"/>
      </bottom>
      <diagonal/>
    </border>
    <border>
      <left style="medium">
        <color indexed="64"/>
      </left>
      <right style="thick">
        <color rgb="FF0000FF"/>
      </right>
      <top/>
      <bottom style="thick">
        <color rgb="FF0000FF"/>
      </bottom>
      <diagonal/>
    </border>
    <border>
      <left style="thick">
        <color rgb="FF0000FF"/>
      </left>
      <right/>
      <top style="thick">
        <color rgb="FF0000FF"/>
      </top>
      <bottom style="thick">
        <color rgb="FF0000FF"/>
      </bottom>
      <diagonal/>
    </border>
    <border>
      <left/>
      <right style="thick">
        <color rgb="FF0000FF"/>
      </right>
      <top style="thick">
        <color rgb="FF0000FF"/>
      </top>
      <bottom style="thick">
        <color rgb="FF0000FF"/>
      </bottom>
      <diagonal/>
    </border>
    <border>
      <left/>
      <right/>
      <top style="thick">
        <color rgb="FF0000FF"/>
      </top>
      <bottom style="thick">
        <color rgb="FF0000FF"/>
      </bottom>
      <diagonal/>
    </border>
    <border>
      <left style="thick">
        <color rgb="FF0000FF"/>
      </left>
      <right/>
      <top style="thin">
        <color rgb="FF0000FF"/>
      </top>
      <bottom style="thick">
        <color rgb="FF6600CC"/>
      </bottom>
      <diagonal/>
    </border>
    <border>
      <left/>
      <right/>
      <top style="thin">
        <color rgb="FF0000FF"/>
      </top>
      <bottom style="thick">
        <color rgb="FF6600CC"/>
      </bottom>
      <diagonal/>
    </border>
    <border>
      <left/>
      <right style="thick">
        <color rgb="FF0000FF"/>
      </right>
      <top style="thin">
        <color rgb="FF0000FF"/>
      </top>
      <bottom style="thick">
        <color rgb="FF6600CC"/>
      </bottom>
      <diagonal/>
    </border>
    <border>
      <left style="thick">
        <color rgb="FF0000FF"/>
      </left>
      <right/>
      <top style="thin">
        <color rgb="FF0000FF"/>
      </top>
      <bottom/>
      <diagonal/>
    </border>
    <border>
      <left/>
      <right style="thick">
        <color rgb="FF6600CC"/>
      </right>
      <top style="thin">
        <color rgb="FF0000FF"/>
      </top>
      <bottom/>
      <diagonal/>
    </border>
    <border>
      <left style="thick">
        <color rgb="FF0000FF"/>
      </left>
      <right/>
      <top style="medium">
        <color indexed="64"/>
      </top>
      <bottom style="medium">
        <color indexed="64"/>
      </bottom>
      <diagonal/>
    </border>
    <border>
      <left style="thick">
        <color rgb="FF0000FF"/>
      </left>
      <right/>
      <top style="medium">
        <color indexed="64"/>
      </top>
      <bottom style="thin">
        <color theme="0" tint="-0.24994659260841701"/>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diagonal/>
    </border>
    <border>
      <left style="thick">
        <color rgb="FF0000FF"/>
      </left>
      <right style="medium">
        <color indexed="64"/>
      </right>
      <top style="medium">
        <color indexed="64"/>
      </top>
      <bottom style="thick">
        <color rgb="FF6600CC"/>
      </bottom>
      <diagonal/>
    </border>
    <border>
      <left/>
      <right/>
      <top style="thin">
        <color rgb="FF0000FF"/>
      </top>
      <bottom/>
      <diagonal/>
    </border>
    <border>
      <left/>
      <right style="thick">
        <color rgb="FF0000FF"/>
      </right>
      <top style="thin">
        <color rgb="FF0000FF"/>
      </top>
      <bottom/>
      <diagonal/>
    </border>
    <border>
      <left/>
      <right/>
      <top style="thin">
        <color theme="0" tint="-0.24994659260841701"/>
      </top>
      <bottom/>
      <diagonal/>
    </border>
    <border>
      <left/>
      <right/>
      <top/>
      <bottom style="thick">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thick">
        <color rgb="FF0000FF"/>
      </left>
      <right/>
      <top style="thick">
        <color rgb="FF6600CC"/>
      </top>
      <bottom style="thick">
        <color rgb="FF0000FF"/>
      </bottom>
      <diagonal/>
    </border>
    <border>
      <left/>
      <right/>
      <top style="thick">
        <color rgb="FF6600CC"/>
      </top>
      <bottom style="thick">
        <color rgb="FF0000FF"/>
      </bottom>
      <diagonal/>
    </border>
    <border>
      <left/>
      <right style="thick">
        <color rgb="FF0000FF"/>
      </right>
      <top style="thick">
        <color rgb="FF6600CC"/>
      </top>
      <bottom style="thick">
        <color rgb="FF0000FF"/>
      </bottom>
      <diagonal/>
    </border>
    <border>
      <left style="thick">
        <color theme="3" tint="-0.499984740745262"/>
      </left>
      <right style="thick">
        <color theme="3" tint="-0.499984740745262"/>
      </right>
      <top style="thick">
        <color theme="3" tint="-0.499984740745262"/>
      </top>
      <bottom style="thick">
        <color theme="3" tint="-0.499984740745262"/>
      </bottom>
      <diagonal/>
    </border>
    <border>
      <left style="thick">
        <color rgb="FF6600CC"/>
      </left>
      <right style="thick">
        <color rgb="FF0000FF"/>
      </right>
      <top style="thick">
        <color rgb="FF6600CC"/>
      </top>
      <bottom/>
      <diagonal/>
    </border>
    <border>
      <left style="thick">
        <color rgb="FF0000FF"/>
      </left>
      <right/>
      <top style="thick">
        <color rgb="FF6600CC"/>
      </top>
      <bottom style="thin">
        <color rgb="FF0000FF"/>
      </bottom>
      <diagonal/>
    </border>
  </borders>
  <cellStyleXfs count="4">
    <xf numFmtId="0" fontId="0" fillId="0" borderId="0"/>
    <xf numFmtId="43" fontId="6" fillId="0" borderId="0" applyFont="0" applyFill="0" applyBorder="0" applyAlignment="0" applyProtection="0"/>
    <xf numFmtId="0" fontId="10" fillId="0" borderId="0" applyNumberFormat="0" applyFill="0" applyBorder="0" applyAlignment="0" applyProtection="0"/>
    <xf numFmtId="9" fontId="31" fillId="0" borderId="0" applyFont="0" applyFill="0" applyBorder="0" applyAlignment="0" applyProtection="0"/>
  </cellStyleXfs>
  <cellXfs count="556">
    <xf numFmtId="0" fontId="0" fillId="0" borderId="0" xfId="0"/>
    <xf numFmtId="0" fontId="3" fillId="0" borderId="0" xfId="0" applyFont="1"/>
    <xf numFmtId="0" fontId="0" fillId="0" borderId="0" xfId="0" applyProtection="1"/>
    <xf numFmtId="0" fontId="0" fillId="0" borderId="3" xfId="0" applyBorder="1" applyProtection="1"/>
    <xf numFmtId="0" fontId="0" fillId="0" borderId="5" xfId="0" applyBorder="1" applyProtection="1"/>
    <xf numFmtId="2" fontId="0" fillId="5" borderId="13" xfId="0" applyNumberFormat="1" applyFill="1" applyBorder="1" applyProtection="1"/>
    <xf numFmtId="37" fontId="0" fillId="5" borderId="13" xfId="1" applyNumberFormat="1" applyFont="1" applyFill="1" applyBorder="1" applyProtection="1"/>
    <xf numFmtId="2" fontId="0" fillId="5" borderId="15" xfId="0" applyNumberFormat="1" applyFill="1" applyBorder="1" applyProtection="1"/>
    <xf numFmtId="37" fontId="0" fillId="5" borderId="15" xfId="1" applyNumberFormat="1" applyFont="1" applyFill="1" applyBorder="1" applyProtection="1"/>
    <xf numFmtId="2" fontId="0" fillId="5" borderId="14" xfId="0" applyNumberFormat="1" applyFill="1" applyBorder="1" applyProtection="1"/>
    <xf numFmtId="0" fontId="0" fillId="0" borderId="16" xfId="0" applyBorder="1" applyAlignment="1" applyProtection="1">
      <alignment horizontal="center"/>
    </xf>
    <xf numFmtId="0" fontId="1" fillId="0" borderId="16" xfId="0" applyFont="1" applyBorder="1" applyAlignment="1" applyProtection="1">
      <alignment horizontal="center"/>
    </xf>
    <xf numFmtId="0" fontId="0" fillId="0" borderId="0" xfId="0" applyBorder="1" applyProtection="1"/>
    <xf numFmtId="0" fontId="0" fillId="0" borderId="14" xfId="0" applyBorder="1" applyProtection="1"/>
    <xf numFmtId="2" fontId="3" fillId="12" borderId="33" xfId="0" applyNumberFormat="1" applyFont="1" applyFill="1" applyBorder="1" applyProtection="1"/>
    <xf numFmtId="5" fontId="0" fillId="5" borderId="13" xfId="1" applyNumberFormat="1" applyFont="1" applyFill="1" applyBorder="1" applyProtection="1"/>
    <xf numFmtId="5" fontId="0" fillId="5" borderId="14" xfId="1" applyNumberFormat="1" applyFont="1" applyFill="1" applyBorder="1" applyProtection="1"/>
    <xf numFmtId="0" fontId="8" fillId="0" borderId="4" xfId="0" applyFont="1" applyBorder="1" applyProtection="1"/>
    <xf numFmtId="0" fontId="8" fillId="0" borderId="0" xfId="0" applyFont="1" applyProtection="1"/>
    <xf numFmtId="164" fontId="8" fillId="0" borderId="0" xfId="1" applyNumberFormat="1" applyFont="1" applyProtection="1"/>
    <xf numFmtId="0" fontId="8" fillId="0" borderId="5" xfId="0" applyFont="1" applyBorder="1" applyProtection="1"/>
    <xf numFmtId="0" fontId="8" fillId="0" borderId="6" xfId="0" applyFont="1" applyBorder="1" applyAlignment="1" applyProtection="1">
      <alignment horizontal="center"/>
    </xf>
    <xf numFmtId="0" fontId="8" fillId="0" borderId="6" xfId="0" applyFont="1" applyBorder="1" applyProtection="1"/>
    <xf numFmtId="164" fontId="8" fillId="0" borderId="7" xfId="1" applyNumberFormat="1" applyFont="1" applyBorder="1" applyProtection="1"/>
    <xf numFmtId="0" fontId="26" fillId="0" borderId="12" xfId="0" applyFont="1" applyBorder="1" applyAlignment="1" applyProtection="1">
      <alignment horizontal="center"/>
    </xf>
    <xf numFmtId="164" fontId="26" fillId="0" borderId="12" xfId="1" applyNumberFormat="1" applyFont="1" applyBorder="1" applyAlignment="1" applyProtection="1">
      <alignment horizontal="center"/>
    </xf>
    <xf numFmtId="0" fontId="8" fillId="0" borderId="14" xfId="0" applyFont="1" applyBorder="1" applyAlignment="1" applyProtection="1">
      <alignment horizontal="center"/>
    </xf>
    <xf numFmtId="164" fontId="8" fillId="0" borderId="14" xfId="1" applyNumberFormat="1" applyFont="1" applyBorder="1" applyAlignment="1" applyProtection="1">
      <alignment horizontal="center"/>
    </xf>
    <xf numFmtId="0" fontId="2" fillId="12" borderId="8" xfId="0" applyFont="1" applyFill="1" applyBorder="1" applyProtection="1"/>
    <xf numFmtId="0" fontId="2" fillId="12" borderId="9" xfId="0" applyFont="1" applyFill="1" applyBorder="1" applyProtection="1"/>
    <xf numFmtId="0" fontId="8" fillId="12" borderId="9" xfId="0" applyFont="1" applyFill="1" applyBorder="1" applyProtection="1"/>
    <xf numFmtId="0" fontId="3" fillId="0" borderId="3" xfId="0" applyFont="1" applyBorder="1" applyAlignment="1" applyProtection="1">
      <alignment wrapText="1"/>
    </xf>
    <xf numFmtId="0" fontId="3" fillId="0" borderId="52" xfId="0" applyFont="1" applyBorder="1" applyProtection="1"/>
    <xf numFmtId="0" fontId="3" fillId="0" borderId="54" xfId="0" applyFont="1" applyBorder="1" applyProtection="1"/>
    <xf numFmtId="0" fontId="0" fillId="0" borderId="28" xfId="0" applyBorder="1" applyAlignment="1" applyProtection="1">
      <alignment horizontal="center"/>
    </xf>
    <xf numFmtId="0" fontId="0" fillId="0" borderId="28" xfId="0" applyFill="1" applyBorder="1" applyAlignment="1" applyProtection="1">
      <alignment horizontal="center"/>
    </xf>
    <xf numFmtId="0" fontId="0" fillId="0" borderId="29" xfId="0" applyFill="1" applyBorder="1" applyAlignment="1" applyProtection="1">
      <alignment horizontal="center"/>
    </xf>
    <xf numFmtId="0" fontId="3" fillId="10" borderId="10" xfId="0" applyFont="1" applyFill="1" applyBorder="1" applyAlignment="1" applyProtection="1">
      <alignment horizontal="center" vertical="top" wrapText="1"/>
    </xf>
    <xf numFmtId="0" fontId="3" fillId="10" borderId="16" xfId="0" applyFont="1" applyFill="1" applyBorder="1" applyAlignment="1" applyProtection="1">
      <alignment horizontal="center" vertical="top" wrapText="1"/>
    </xf>
    <xf numFmtId="2" fontId="18" fillId="10" borderId="16" xfId="0" applyNumberFormat="1" applyFont="1" applyFill="1" applyBorder="1" applyAlignment="1" applyProtection="1">
      <alignment horizontal="center" vertical="top" wrapText="1"/>
    </xf>
    <xf numFmtId="37" fontId="18" fillId="10" borderId="8" xfId="0" applyNumberFormat="1" applyFont="1" applyFill="1" applyBorder="1" applyAlignment="1" applyProtection="1">
      <alignment horizontal="center" vertical="top" wrapText="1"/>
    </xf>
    <xf numFmtId="0" fontId="3" fillId="4" borderId="28" xfId="0" applyFont="1" applyFill="1" applyBorder="1" applyAlignment="1" applyProtection="1">
      <alignment horizontal="center" vertical="top" wrapText="1"/>
    </xf>
    <xf numFmtId="0" fontId="3" fillId="11" borderId="27" xfId="0" applyFont="1" applyFill="1" applyBorder="1" applyAlignment="1" applyProtection="1">
      <alignment horizontal="center" vertical="top" wrapText="1"/>
    </xf>
    <xf numFmtId="0" fontId="3" fillId="11" borderId="10" xfId="0" applyFont="1" applyFill="1" applyBorder="1" applyAlignment="1" applyProtection="1">
      <alignment horizontal="center" vertical="top" wrapText="1"/>
    </xf>
    <xf numFmtId="0" fontId="0" fillId="4" borderId="16" xfId="0" applyFill="1" applyBorder="1" applyProtection="1"/>
    <xf numFmtId="0" fontId="0" fillId="0" borderId="22" xfId="0" applyBorder="1" applyProtection="1"/>
    <xf numFmtId="0" fontId="0" fillId="0" borderId="22" xfId="0" applyFill="1" applyBorder="1" applyAlignment="1" applyProtection="1">
      <alignment horizontal="left"/>
    </xf>
    <xf numFmtId="0" fontId="0" fillId="0" borderId="23" xfId="0" applyFill="1" applyBorder="1" applyAlignment="1" applyProtection="1">
      <alignment vertical="top"/>
    </xf>
    <xf numFmtId="0" fontId="3" fillId="3" borderId="28" xfId="0" applyFont="1" applyFill="1" applyBorder="1" applyAlignment="1" applyProtection="1">
      <alignment horizontal="center" vertical="top" wrapText="1"/>
    </xf>
    <xf numFmtId="0" fontId="3" fillId="3" borderId="29" xfId="0" applyFont="1" applyFill="1" applyBorder="1" applyAlignment="1" applyProtection="1">
      <alignment horizontal="center" vertical="top" wrapText="1"/>
    </xf>
    <xf numFmtId="0" fontId="1" fillId="9" borderId="37" xfId="0" applyFont="1" applyFill="1" applyBorder="1" applyProtection="1"/>
    <xf numFmtId="0" fontId="0" fillId="9" borderId="37" xfId="0" applyFill="1" applyBorder="1" applyProtection="1"/>
    <xf numFmtId="39" fontId="0" fillId="9" borderId="38" xfId="1" applyNumberFormat="1" applyFont="1" applyFill="1" applyBorder="1" applyAlignment="1" applyProtection="1">
      <alignment horizontal="center"/>
    </xf>
    <xf numFmtId="164" fontId="0" fillId="9" borderId="46" xfId="1" applyNumberFormat="1" applyFont="1" applyFill="1" applyBorder="1" applyAlignment="1" applyProtection="1">
      <alignment horizontal="center"/>
    </xf>
    <xf numFmtId="164" fontId="0" fillId="4" borderId="39" xfId="1" applyNumberFormat="1" applyFont="1" applyFill="1" applyBorder="1" applyProtection="1"/>
    <xf numFmtId="0" fontId="3" fillId="4" borderId="32" xfId="0" applyFont="1" applyFill="1" applyBorder="1" applyAlignment="1" applyProtection="1">
      <alignment horizontal="center" vertical="top" wrapText="1"/>
    </xf>
    <xf numFmtId="164" fontId="0" fillId="0" borderId="22" xfId="1" applyNumberFormat="1" applyFont="1" applyBorder="1" applyAlignment="1" applyProtection="1">
      <alignment horizontal="center"/>
    </xf>
    <xf numFmtId="164" fontId="0" fillId="0" borderId="22" xfId="1" applyNumberFormat="1" applyFont="1" applyFill="1" applyBorder="1" applyProtection="1"/>
    <xf numFmtId="0" fontId="3" fillId="10" borderId="8" xfId="0" applyFont="1" applyFill="1" applyBorder="1" applyAlignment="1" applyProtection="1">
      <alignment horizontal="center" vertical="top" wrapText="1"/>
    </xf>
    <xf numFmtId="0" fontId="3" fillId="9" borderId="33" xfId="0" applyFont="1" applyFill="1" applyBorder="1" applyProtection="1"/>
    <xf numFmtId="0" fontId="0" fillId="9" borderId="33" xfId="0" applyFill="1" applyBorder="1" applyProtection="1"/>
    <xf numFmtId="0" fontId="0" fillId="9" borderId="36" xfId="0" applyFill="1" applyBorder="1" applyProtection="1"/>
    <xf numFmtId="0" fontId="0" fillId="12" borderId="40" xfId="0" applyFill="1" applyBorder="1" applyProtection="1"/>
    <xf numFmtId="0" fontId="0" fillId="12" borderId="41" xfId="0" applyFill="1" applyBorder="1" applyProtection="1"/>
    <xf numFmtId="164" fontId="0" fillId="12" borderId="41" xfId="1" applyNumberFormat="1" applyFont="1" applyFill="1" applyBorder="1" applyProtection="1"/>
    <xf numFmtId="0" fontId="3" fillId="12" borderId="6" xfId="0" applyFont="1" applyFill="1" applyBorder="1" applyProtection="1"/>
    <xf numFmtId="0" fontId="0" fillId="12" borderId="7" xfId="0" applyFill="1" applyBorder="1" applyProtection="1"/>
    <xf numFmtId="0" fontId="3" fillId="12" borderId="8" xfId="0" applyFont="1" applyFill="1" applyBorder="1" applyProtection="1"/>
    <xf numFmtId="0" fontId="0" fillId="12" borderId="10" xfId="0" applyFill="1" applyBorder="1" applyProtection="1"/>
    <xf numFmtId="0" fontId="0" fillId="12" borderId="28" xfId="0" applyFill="1" applyBorder="1" applyAlignment="1" applyProtection="1">
      <alignment horizontal="center"/>
    </xf>
    <xf numFmtId="164" fontId="3" fillId="12" borderId="8" xfId="1" applyNumberFormat="1" applyFont="1" applyFill="1" applyBorder="1" applyProtection="1"/>
    <xf numFmtId="2" fontId="3" fillId="12" borderId="45" xfId="0" applyNumberFormat="1" applyFont="1" applyFill="1" applyBorder="1" applyProtection="1"/>
    <xf numFmtId="0" fontId="3" fillId="12" borderId="44" xfId="0" applyFont="1" applyFill="1" applyBorder="1" applyProtection="1"/>
    <xf numFmtId="164" fontId="3" fillId="12" borderId="42" xfId="1" applyNumberFormat="1" applyFont="1" applyFill="1" applyBorder="1" applyAlignment="1" applyProtection="1">
      <alignment horizontal="center"/>
    </xf>
    <xf numFmtId="164" fontId="3" fillId="12" borderId="45" xfId="1" applyNumberFormat="1" applyFont="1" applyFill="1" applyBorder="1" applyAlignment="1" applyProtection="1">
      <alignment horizontal="center"/>
    </xf>
    <xf numFmtId="0" fontId="8" fillId="0" borderId="13" xfId="0" applyFont="1" applyBorder="1" applyProtection="1"/>
    <xf numFmtId="164" fontId="8" fillId="0" borderId="13" xfId="1" applyNumberFormat="1" applyFont="1" applyBorder="1" applyProtection="1"/>
    <xf numFmtId="164" fontId="3" fillId="12" borderId="36" xfId="1" applyNumberFormat="1" applyFont="1" applyFill="1" applyBorder="1" applyProtection="1"/>
    <xf numFmtId="164" fontId="3" fillId="12" borderId="34" xfId="1" applyNumberFormat="1" applyFont="1" applyFill="1" applyBorder="1" applyProtection="1"/>
    <xf numFmtId="164" fontId="3" fillId="12" borderId="35" xfId="1" applyNumberFormat="1" applyFont="1" applyFill="1" applyBorder="1" applyProtection="1"/>
    <xf numFmtId="164" fontId="3" fillId="12" borderId="33" xfId="1" applyNumberFormat="1" applyFont="1" applyFill="1" applyBorder="1" applyProtection="1"/>
    <xf numFmtId="164" fontId="8" fillId="12" borderId="16" xfId="1" applyNumberFormat="1" applyFont="1" applyFill="1" applyBorder="1" applyProtection="1"/>
    <xf numFmtId="0" fontId="21" fillId="0" borderId="3" xfId="0" applyNumberFormat="1" applyFont="1" applyBorder="1" applyAlignment="1" applyProtection="1">
      <alignment vertical="top"/>
    </xf>
    <xf numFmtId="0" fontId="21" fillId="0" borderId="5" xfId="0" applyNumberFormat="1" applyFont="1" applyBorder="1" applyAlignment="1" applyProtection="1">
      <alignment vertical="top"/>
    </xf>
    <xf numFmtId="0" fontId="3" fillId="0" borderId="59" xfId="0" applyFont="1" applyBorder="1" applyAlignment="1" applyProtection="1">
      <alignment horizontal="center"/>
      <protection locked="0"/>
    </xf>
    <xf numFmtId="0" fontId="3" fillId="0" borderId="60" xfId="0" applyFont="1" applyBorder="1" applyAlignment="1" applyProtection="1">
      <alignment horizontal="center"/>
      <protection locked="0"/>
    </xf>
    <xf numFmtId="0" fontId="3" fillId="0" borderId="61" xfId="0" applyFont="1" applyBorder="1" applyAlignment="1" applyProtection="1">
      <alignment horizontal="center"/>
      <protection locked="0"/>
    </xf>
    <xf numFmtId="0" fontId="21" fillId="0" borderId="16" xfId="0" applyNumberFormat="1" applyFont="1" applyBorder="1" applyAlignment="1" applyProtection="1">
      <alignment vertical="top"/>
    </xf>
    <xf numFmtId="0" fontId="21" fillId="0" borderId="12" xfId="0" applyNumberFormat="1" applyFont="1" applyBorder="1" applyAlignment="1" applyProtection="1">
      <alignment vertical="top"/>
    </xf>
    <xf numFmtId="0" fontId="21" fillId="0" borderId="64" xfId="0" applyNumberFormat="1" applyFont="1" applyBorder="1" applyAlignment="1" applyProtection="1">
      <alignment vertical="top"/>
    </xf>
    <xf numFmtId="0" fontId="3" fillId="0" borderId="3" xfId="0" applyFont="1" applyBorder="1" applyAlignment="1" applyProtection="1">
      <alignment horizontal="left"/>
    </xf>
    <xf numFmtId="0" fontId="8" fillId="0" borderId="3" xfId="0" applyFont="1" applyBorder="1" applyAlignment="1" applyProtection="1">
      <alignment horizontal="left" vertical="top"/>
    </xf>
    <xf numFmtId="49" fontId="3" fillId="0" borderId="3" xfId="0" applyNumberFormat="1" applyFont="1" applyBorder="1" applyProtection="1"/>
    <xf numFmtId="0" fontId="3" fillId="0" borderId="13" xfId="0" applyFont="1" applyBorder="1" applyProtection="1"/>
    <xf numFmtId="0" fontId="0" fillId="0" borderId="13" xfId="0" applyBorder="1" applyProtection="1"/>
    <xf numFmtId="0" fontId="1" fillId="12" borderId="47" xfId="0" applyFont="1" applyFill="1" applyBorder="1" applyProtection="1"/>
    <xf numFmtId="0" fontId="3" fillId="12" borderId="35" xfId="0" applyFont="1" applyFill="1" applyBorder="1" applyProtection="1"/>
    <xf numFmtId="0" fontId="3" fillId="0" borderId="0" xfId="0" applyFont="1" applyProtection="1"/>
    <xf numFmtId="164" fontId="0" fillId="0" borderId="3" xfId="1" applyNumberFormat="1" applyFont="1" applyBorder="1" applyAlignment="1" applyProtection="1">
      <alignment horizontal="center"/>
    </xf>
    <xf numFmtId="164" fontId="0" fillId="0" borderId="0" xfId="1" applyNumberFormat="1" applyFont="1" applyBorder="1" applyAlignment="1" applyProtection="1">
      <alignment horizontal="center"/>
    </xf>
    <xf numFmtId="164" fontId="0" fillId="0" borderId="0" xfId="1" applyNumberFormat="1" applyFont="1" applyFill="1" applyBorder="1" applyAlignment="1" applyProtection="1">
      <alignment horizontal="center"/>
    </xf>
    <xf numFmtId="164" fontId="0" fillId="0" borderId="0" xfId="1" applyNumberFormat="1" applyFont="1" applyFill="1" applyBorder="1" applyProtection="1"/>
    <xf numFmtId="0" fontId="3" fillId="0" borderId="0" xfId="0" applyFont="1" applyBorder="1" applyProtection="1"/>
    <xf numFmtId="0" fontId="3" fillId="0" borderId="70" xfId="0" applyFont="1" applyBorder="1" applyProtection="1">
      <protection locked="0"/>
    </xf>
    <xf numFmtId="0" fontId="3" fillId="7" borderId="70" xfId="0" applyFont="1" applyFill="1" applyBorder="1" applyAlignment="1" applyProtection="1">
      <alignment horizontal="left"/>
      <protection locked="0"/>
    </xf>
    <xf numFmtId="2" fontId="0" fillId="0" borderId="70" xfId="0" applyNumberFormat="1" applyBorder="1" applyProtection="1">
      <protection locked="0"/>
    </xf>
    <xf numFmtId="0" fontId="3" fillId="0" borderId="60" xfId="0" applyFont="1" applyBorder="1" applyProtection="1">
      <protection locked="0"/>
    </xf>
    <xf numFmtId="0" fontId="3" fillId="7" borderId="60" xfId="0" applyFont="1" applyFill="1" applyBorder="1" applyAlignment="1" applyProtection="1">
      <alignment horizontal="left"/>
      <protection locked="0"/>
    </xf>
    <xf numFmtId="2" fontId="0" fillId="0" borderId="60" xfId="0" applyNumberFormat="1" applyBorder="1" applyProtection="1">
      <protection locked="0"/>
    </xf>
    <xf numFmtId="0" fontId="0" fillId="0" borderId="60" xfId="0" applyBorder="1" applyProtection="1">
      <protection locked="0"/>
    </xf>
    <xf numFmtId="0" fontId="0" fillId="0" borderId="61" xfId="0" applyBorder="1" applyProtection="1">
      <protection locked="0"/>
    </xf>
    <xf numFmtId="0" fontId="3" fillId="7" borderId="61" xfId="0" applyFont="1" applyFill="1" applyBorder="1" applyAlignment="1" applyProtection="1">
      <alignment horizontal="left"/>
      <protection locked="0"/>
    </xf>
    <xf numFmtId="2" fontId="0" fillId="0" borderId="61" xfId="0" applyNumberFormat="1" applyBorder="1" applyProtection="1">
      <protection locked="0"/>
    </xf>
    <xf numFmtId="164" fontId="3" fillId="8" borderId="71" xfId="0" applyNumberFormat="1" applyFont="1" applyFill="1" applyBorder="1" applyProtection="1"/>
    <xf numFmtId="164" fontId="3" fillId="8" borderId="72" xfId="0" applyNumberFormat="1" applyFont="1" applyFill="1" applyBorder="1" applyProtection="1"/>
    <xf numFmtId="164" fontId="0" fillId="4" borderId="70" xfId="0" applyNumberFormat="1" applyFill="1" applyBorder="1" applyProtection="1"/>
    <xf numFmtId="164" fontId="3" fillId="8" borderId="73" xfId="0" applyNumberFormat="1" applyFont="1" applyFill="1" applyBorder="1" applyProtection="1"/>
    <xf numFmtId="164" fontId="3" fillId="8" borderId="50" xfId="0" applyNumberFormat="1" applyFont="1" applyFill="1" applyBorder="1" applyProtection="1"/>
    <xf numFmtId="164" fontId="0" fillId="4" borderId="60" xfId="0" applyNumberFormat="1" applyFill="1" applyBorder="1" applyProtection="1"/>
    <xf numFmtId="164" fontId="0" fillId="4" borderId="74" xfId="0" applyNumberFormat="1" applyFill="1" applyBorder="1" applyProtection="1"/>
    <xf numFmtId="164" fontId="3" fillId="8" borderId="75" xfId="0" applyNumberFormat="1" applyFont="1" applyFill="1" applyBorder="1" applyProtection="1"/>
    <xf numFmtId="164" fontId="3" fillId="8" borderId="76" xfId="0" applyNumberFormat="1" applyFont="1" applyFill="1" applyBorder="1" applyProtection="1"/>
    <xf numFmtId="164" fontId="0" fillId="4" borderId="61" xfId="0" applyNumberFormat="1" applyFill="1" applyBorder="1" applyProtection="1"/>
    <xf numFmtId="0" fontId="0" fillId="0" borderId="59" xfId="0" applyBorder="1" applyProtection="1">
      <protection locked="0"/>
    </xf>
    <xf numFmtId="2" fontId="0" fillId="0" borderId="59" xfId="0" applyNumberFormat="1" applyBorder="1" applyProtection="1">
      <protection locked="0"/>
    </xf>
    <xf numFmtId="164" fontId="0" fillId="0" borderId="77" xfId="1" applyNumberFormat="1" applyFont="1" applyBorder="1" applyAlignment="1" applyProtection="1">
      <alignment horizontal="right"/>
      <protection locked="0"/>
    </xf>
    <xf numFmtId="164" fontId="0" fillId="4" borderId="78" xfId="0" applyNumberFormat="1" applyFill="1" applyBorder="1" applyProtection="1"/>
    <xf numFmtId="0" fontId="0" fillId="7" borderId="60" xfId="0" applyFill="1" applyBorder="1" applyAlignment="1" applyProtection="1">
      <alignment horizontal="right"/>
      <protection locked="0"/>
    </xf>
    <xf numFmtId="164" fontId="0" fillId="0" borderId="79" xfId="0" applyNumberFormat="1" applyBorder="1" applyProtection="1">
      <protection locked="0"/>
    </xf>
    <xf numFmtId="164" fontId="0" fillId="0" borderId="79" xfId="1" applyNumberFormat="1" applyFont="1" applyBorder="1" applyAlignment="1" applyProtection="1">
      <alignment horizontal="right"/>
      <protection locked="0"/>
    </xf>
    <xf numFmtId="0" fontId="0" fillId="0" borderId="80" xfId="0" applyBorder="1" applyProtection="1">
      <protection locked="0"/>
    </xf>
    <xf numFmtId="2" fontId="0" fillId="0" borderId="80" xfId="0" applyNumberFormat="1" applyBorder="1" applyProtection="1">
      <protection locked="0"/>
    </xf>
    <xf numFmtId="164" fontId="0" fillId="0" borderId="81" xfId="1" applyNumberFormat="1" applyFont="1" applyBorder="1" applyAlignment="1" applyProtection="1">
      <alignment horizontal="right"/>
      <protection locked="0"/>
    </xf>
    <xf numFmtId="164" fontId="0" fillId="4" borderId="82" xfId="0" applyNumberFormat="1" applyFill="1" applyBorder="1" applyProtection="1"/>
    <xf numFmtId="164" fontId="0" fillId="0" borderId="84" xfId="0" applyNumberFormat="1" applyBorder="1" applyProtection="1">
      <protection locked="0"/>
    </xf>
    <xf numFmtId="0" fontId="0" fillId="0" borderId="85" xfId="0" applyBorder="1" applyProtection="1">
      <protection locked="0"/>
    </xf>
    <xf numFmtId="0" fontId="3" fillId="0" borderId="77" xfId="0" applyFont="1" applyBorder="1" applyAlignment="1" applyProtection="1">
      <alignment horizontal="center"/>
    </xf>
    <xf numFmtId="0" fontId="3" fillId="0" borderId="79" xfId="0" applyFont="1" applyBorder="1" applyAlignment="1" applyProtection="1">
      <alignment horizontal="left"/>
    </xf>
    <xf numFmtId="0" fontId="3" fillId="0" borderId="87" xfId="0" applyFont="1" applyBorder="1" applyProtection="1"/>
    <xf numFmtId="164" fontId="0" fillId="0" borderId="86" xfId="0" applyNumberFormat="1" applyBorder="1" applyProtection="1">
      <protection locked="0"/>
    </xf>
    <xf numFmtId="0" fontId="3" fillId="4" borderId="16" xfId="0" applyFont="1" applyFill="1" applyBorder="1" applyAlignment="1" applyProtection="1">
      <alignment horizontal="center" vertical="top" wrapText="1"/>
    </xf>
    <xf numFmtId="164" fontId="3" fillId="4" borderId="59" xfId="0" applyNumberFormat="1" applyFont="1" applyFill="1" applyBorder="1" applyProtection="1"/>
    <xf numFmtId="164" fontId="3" fillId="4" borderId="60" xfId="0" applyNumberFormat="1" applyFont="1" applyFill="1" applyBorder="1" applyProtection="1"/>
    <xf numFmtId="164" fontId="3" fillId="4" borderId="61" xfId="0" applyNumberFormat="1" applyFont="1" applyFill="1" applyBorder="1" applyProtection="1"/>
    <xf numFmtId="0" fontId="0" fillId="0" borderId="88" xfId="0" applyBorder="1" applyProtection="1"/>
    <xf numFmtId="0" fontId="3" fillId="4" borderId="89" xfId="0" applyFont="1" applyFill="1" applyBorder="1" applyAlignment="1" applyProtection="1">
      <alignment horizontal="center" vertical="top" wrapText="1"/>
    </xf>
    <xf numFmtId="0" fontId="0" fillId="4" borderId="90" xfId="0" applyFill="1" applyBorder="1" applyProtection="1"/>
    <xf numFmtId="164" fontId="0" fillId="4" borderId="91" xfId="0" applyNumberFormat="1" applyFill="1" applyBorder="1" applyProtection="1"/>
    <xf numFmtId="164" fontId="0" fillId="4" borderId="92" xfId="0" applyNumberFormat="1" applyFill="1" applyBorder="1" applyProtection="1"/>
    <xf numFmtId="164" fontId="0" fillId="4" borderId="93" xfId="0" applyNumberFormat="1" applyFill="1" applyBorder="1" applyProtection="1"/>
    <xf numFmtId="164" fontId="3" fillId="12" borderId="94" xfId="1" applyNumberFormat="1" applyFont="1" applyFill="1" applyBorder="1" applyProtection="1"/>
    <xf numFmtId="0" fontId="0" fillId="0" borderId="96" xfId="0" applyBorder="1" applyProtection="1"/>
    <xf numFmtId="0" fontId="0" fillId="0" borderId="97" xfId="0" applyBorder="1" applyProtection="1"/>
    <xf numFmtId="0" fontId="0" fillId="0" borderId="99" xfId="0" applyBorder="1" applyAlignment="1" applyProtection="1">
      <alignment wrapText="1"/>
    </xf>
    <xf numFmtId="0" fontId="19" fillId="10" borderId="100" xfId="0" applyFont="1" applyFill="1" applyBorder="1" applyAlignment="1" applyProtection="1">
      <alignment horizontal="center" vertical="top" wrapText="1"/>
    </xf>
    <xf numFmtId="0" fontId="0" fillId="0" borderId="101" xfId="0" applyBorder="1" applyProtection="1">
      <protection locked="0"/>
    </xf>
    <xf numFmtId="0" fontId="0" fillId="0" borderId="102" xfId="0" applyBorder="1" applyProtection="1">
      <protection locked="0"/>
    </xf>
    <xf numFmtId="0" fontId="0" fillId="0" borderId="103" xfId="0" applyBorder="1" applyProtection="1">
      <protection locked="0"/>
    </xf>
    <xf numFmtId="0" fontId="1" fillId="12" borderId="104" xfId="0" applyFont="1" applyFill="1" applyBorder="1" applyProtection="1"/>
    <xf numFmtId="0" fontId="1" fillId="12" borderId="105" xfId="0" applyFont="1" applyFill="1" applyBorder="1" applyProtection="1"/>
    <xf numFmtId="37" fontId="0" fillId="0" borderId="107" xfId="1" applyNumberFormat="1" applyFont="1" applyBorder="1" applyProtection="1">
      <protection locked="0"/>
    </xf>
    <xf numFmtId="37" fontId="0" fillId="0" borderId="84" xfId="1" applyNumberFormat="1" applyFont="1" applyBorder="1" applyProtection="1">
      <protection locked="0"/>
    </xf>
    <xf numFmtId="37" fontId="0" fillId="0" borderId="86" xfId="1" applyNumberFormat="1" applyFont="1" applyBorder="1" applyProtection="1">
      <protection locked="0"/>
    </xf>
    <xf numFmtId="0" fontId="0" fillId="0" borderId="95" xfId="0" applyBorder="1" applyProtection="1"/>
    <xf numFmtId="0" fontId="3" fillId="11" borderId="109" xfId="0" applyFont="1" applyFill="1" applyBorder="1" applyAlignment="1" applyProtection="1">
      <alignment horizontal="center" vertical="top" wrapText="1"/>
    </xf>
    <xf numFmtId="164" fontId="3" fillId="8" borderId="110" xfId="0" applyNumberFormat="1" applyFont="1" applyFill="1" applyBorder="1" applyProtection="1"/>
    <xf numFmtId="164" fontId="3" fillId="8" borderId="111" xfId="0" applyNumberFormat="1" applyFont="1" applyFill="1" applyBorder="1" applyProtection="1"/>
    <xf numFmtId="164" fontId="3" fillId="8" borderId="112" xfId="0" applyNumberFormat="1" applyFont="1" applyFill="1" applyBorder="1" applyProtection="1"/>
    <xf numFmtId="164" fontId="3" fillId="12" borderId="113" xfId="1" applyNumberFormat="1" applyFont="1" applyFill="1" applyBorder="1" applyProtection="1"/>
    <xf numFmtId="0" fontId="3" fillId="10" borderId="114" xfId="0" applyFont="1" applyFill="1" applyBorder="1" applyAlignment="1" applyProtection="1">
      <alignment horizontal="center" vertical="top" wrapText="1"/>
    </xf>
    <xf numFmtId="0" fontId="0" fillId="0" borderId="115" xfId="0" applyBorder="1" applyProtection="1">
      <protection locked="0"/>
    </xf>
    <xf numFmtId="2" fontId="0" fillId="0" borderId="88" xfId="0" applyNumberFormat="1" applyBorder="1" applyProtection="1"/>
    <xf numFmtId="0" fontId="0" fillId="0" borderId="116" xfId="0" applyBorder="1" applyProtection="1">
      <protection locked="0"/>
    </xf>
    <xf numFmtId="0" fontId="0" fillId="9" borderId="117" xfId="0" applyFill="1" applyBorder="1" applyProtection="1"/>
    <xf numFmtId="0" fontId="0" fillId="0" borderId="118" xfId="0" applyBorder="1" applyProtection="1"/>
    <xf numFmtId="2" fontId="0" fillId="0" borderId="119" xfId="0" applyNumberFormat="1" applyBorder="1" applyProtection="1"/>
    <xf numFmtId="0" fontId="3" fillId="4" borderId="122" xfId="0" applyFont="1" applyFill="1" applyBorder="1" applyAlignment="1" applyProtection="1">
      <alignment horizontal="center" vertical="top" wrapText="1"/>
    </xf>
    <xf numFmtId="164" fontId="0" fillId="4" borderId="123" xfId="0" applyNumberFormat="1" applyFill="1" applyBorder="1" applyProtection="1"/>
    <xf numFmtId="164" fontId="0" fillId="4" borderId="124" xfId="0" applyNumberFormat="1" applyFill="1" applyBorder="1" applyProtection="1"/>
    <xf numFmtId="164" fontId="0" fillId="4" borderId="125" xfId="0" applyNumberFormat="1" applyFill="1" applyBorder="1" applyProtection="1"/>
    <xf numFmtId="0" fontId="0" fillId="9" borderId="126" xfId="0" applyFill="1" applyBorder="1" applyProtection="1"/>
    <xf numFmtId="164" fontId="0" fillId="4" borderId="94" xfId="1" applyNumberFormat="1" applyFont="1" applyFill="1" applyBorder="1" applyProtection="1"/>
    <xf numFmtId="0" fontId="0" fillId="0" borderId="98" xfId="0" applyBorder="1" applyProtection="1"/>
    <xf numFmtId="164" fontId="0" fillId="0" borderId="88" xfId="1" applyNumberFormat="1" applyFont="1" applyFill="1" applyBorder="1" applyProtection="1"/>
    <xf numFmtId="164" fontId="0" fillId="12" borderId="128" xfId="1" applyNumberFormat="1" applyFont="1" applyFill="1" applyBorder="1" applyProtection="1"/>
    <xf numFmtId="0" fontId="0" fillId="12" borderId="98" xfId="0" applyFill="1" applyBorder="1" applyProtection="1"/>
    <xf numFmtId="164" fontId="3" fillId="12" borderId="90" xfId="1" applyNumberFormat="1" applyFont="1" applyFill="1" applyBorder="1" applyProtection="1"/>
    <xf numFmtId="164" fontId="3" fillId="12" borderId="130" xfId="1" applyNumberFormat="1" applyFont="1" applyFill="1" applyBorder="1" applyAlignment="1" applyProtection="1">
      <alignment horizontal="center"/>
    </xf>
    <xf numFmtId="0" fontId="0" fillId="12" borderId="106" xfId="0" applyFill="1" applyBorder="1" applyProtection="1"/>
    <xf numFmtId="164" fontId="0" fillId="12" borderId="131" xfId="0" applyNumberFormat="1" applyFill="1" applyBorder="1" applyProtection="1"/>
    <xf numFmtId="0" fontId="3" fillId="4" borderId="114" xfId="0" applyFont="1" applyFill="1" applyBorder="1" applyAlignment="1" applyProtection="1">
      <alignment horizontal="center" vertical="top" wrapText="1"/>
    </xf>
    <xf numFmtId="164" fontId="3" fillId="4" borderId="115" xfId="0" applyNumberFormat="1" applyFont="1" applyFill="1" applyBorder="1" applyProtection="1"/>
    <xf numFmtId="164" fontId="3" fillId="4" borderId="102" xfId="0" applyNumberFormat="1" applyFont="1" applyFill="1" applyBorder="1" applyProtection="1"/>
    <xf numFmtId="164" fontId="3" fillId="4" borderId="116" xfId="0" applyNumberFormat="1" applyFont="1" applyFill="1" applyBorder="1" applyProtection="1"/>
    <xf numFmtId="164" fontId="0" fillId="4" borderId="117" xfId="1" applyNumberFormat="1" applyFont="1" applyFill="1" applyBorder="1" applyAlignment="1" applyProtection="1">
      <alignment horizontal="center"/>
    </xf>
    <xf numFmtId="0" fontId="0" fillId="0" borderId="99" xfId="0" applyFill="1" applyBorder="1" applyAlignment="1" applyProtection="1">
      <alignment horizontal="left"/>
    </xf>
    <xf numFmtId="0" fontId="0" fillId="4" borderId="140" xfId="0" applyFill="1" applyBorder="1" applyAlignment="1" applyProtection="1">
      <alignment horizontal="center" vertical="top"/>
    </xf>
    <xf numFmtId="164" fontId="0" fillId="4" borderId="141" xfId="1" applyNumberFormat="1" applyFont="1" applyFill="1" applyBorder="1" applyProtection="1"/>
    <xf numFmtId="164" fontId="0" fillId="4" borderId="142" xfId="1" applyNumberFormat="1" applyFont="1" applyFill="1" applyBorder="1" applyProtection="1"/>
    <xf numFmtId="164" fontId="0" fillId="4" borderId="143" xfId="1" applyNumberFormat="1" applyFont="1" applyFill="1" applyBorder="1" applyProtection="1"/>
    <xf numFmtId="164" fontId="0" fillId="4" borderId="144" xfId="1" applyNumberFormat="1" applyFont="1" applyFill="1" applyBorder="1" applyProtection="1"/>
    <xf numFmtId="0" fontId="8" fillId="0" borderId="59" xfId="0" applyFont="1" applyBorder="1" applyProtection="1">
      <protection locked="0"/>
    </xf>
    <xf numFmtId="37" fontId="8" fillId="0" borderId="59" xfId="1" applyNumberFormat="1" applyFont="1" applyBorder="1" applyProtection="1">
      <protection locked="0"/>
    </xf>
    <xf numFmtId="0" fontId="8" fillId="0" borderId="60" xfId="0" applyFont="1" applyBorder="1" applyProtection="1">
      <protection locked="0"/>
    </xf>
    <xf numFmtId="37" fontId="8" fillId="0" borderId="60" xfId="1" applyNumberFormat="1" applyFont="1" applyBorder="1" applyProtection="1">
      <protection locked="0"/>
    </xf>
    <xf numFmtId="0" fontId="8" fillId="0" borderId="61" xfId="0" applyFont="1" applyBorder="1" applyProtection="1">
      <protection locked="0"/>
    </xf>
    <xf numFmtId="37" fontId="8" fillId="0" borderId="61" xfId="1" applyNumberFormat="1" applyFont="1" applyBorder="1" applyProtection="1">
      <protection locked="0"/>
    </xf>
    <xf numFmtId="0" fontId="0" fillId="0" borderId="141" xfId="0" applyBorder="1" applyProtection="1">
      <protection locked="0"/>
    </xf>
    <xf numFmtId="0" fontId="0" fillId="0" borderId="142" xfId="0" applyBorder="1" applyProtection="1">
      <protection locked="0"/>
    </xf>
    <xf numFmtId="0" fontId="0" fillId="0" borderId="143" xfId="0" applyBorder="1" applyProtection="1">
      <protection locked="0"/>
    </xf>
    <xf numFmtId="0" fontId="0" fillId="7" borderId="77" xfId="0" applyFill="1" applyBorder="1" applyAlignment="1" applyProtection="1">
      <alignment horizontal="left"/>
      <protection locked="0"/>
    </xf>
    <xf numFmtId="0" fontId="0" fillId="7" borderId="79" xfId="0" applyFill="1" applyBorder="1" applyAlignment="1" applyProtection="1">
      <alignment horizontal="left"/>
      <protection locked="0"/>
    </xf>
    <xf numFmtId="0" fontId="0" fillId="7" borderId="147" xfId="0" applyFill="1" applyBorder="1" applyAlignment="1" applyProtection="1">
      <alignment horizontal="left"/>
      <protection locked="0"/>
    </xf>
    <xf numFmtId="0" fontId="7" fillId="0" borderId="59" xfId="0" applyFont="1" applyBorder="1" applyProtection="1">
      <protection locked="0"/>
    </xf>
    <xf numFmtId="0" fontId="7" fillId="0" borderId="60" xfId="0" applyFont="1" applyBorder="1" applyProtection="1">
      <protection locked="0"/>
    </xf>
    <xf numFmtId="0" fontId="21" fillId="0" borderId="150" xfId="0" applyNumberFormat="1" applyFont="1" applyBorder="1" applyAlignment="1" applyProtection="1">
      <alignment vertical="top"/>
    </xf>
    <xf numFmtId="0" fontId="21" fillId="0" borderId="8" xfId="0" applyNumberFormat="1" applyFont="1" applyBorder="1" applyAlignment="1" applyProtection="1">
      <alignment vertical="top"/>
    </xf>
    <xf numFmtId="0" fontId="0" fillId="0" borderId="0" xfId="0" applyAlignment="1" applyProtection="1">
      <alignment horizontal="center" vertical="top" wrapText="1"/>
    </xf>
    <xf numFmtId="0" fontId="21" fillId="0" borderId="13" xfId="0" applyNumberFormat="1" applyFont="1" applyBorder="1" applyAlignment="1" applyProtection="1">
      <alignment vertical="top"/>
    </xf>
    <xf numFmtId="0" fontId="3" fillId="0" borderId="53" xfId="0" applyFont="1" applyBorder="1" applyAlignment="1" applyProtection="1">
      <alignment horizontal="left" vertical="top"/>
      <protection locked="0"/>
    </xf>
    <xf numFmtId="0" fontId="3" fillId="0" borderId="56" xfId="0" applyFont="1" applyBorder="1" applyAlignment="1" applyProtection="1">
      <alignment horizontal="left" vertical="top"/>
      <protection locked="0"/>
    </xf>
    <xf numFmtId="0" fontId="0" fillId="0" borderId="49" xfId="0" applyBorder="1" applyAlignment="1" applyProtection="1">
      <alignment horizontal="center" vertical="top"/>
    </xf>
    <xf numFmtId="0" fontId="3" fillId="0" borderId="55" xfId="0" applyFont="1" applyBorder="1" applyAlignment="1" applyProtection="1">
      <alignment horizontal="left" vertical="top" wrapText="1"/>
    </xf>
    <xf numFmtId="0" fontId="0" fillId="7" borderId="12" xfId="0" applyFill="1" applyBorder="1" applyAlignment="1" applyProtection="1">
      <alignment horizontal="right"/>
      <protection locked="0"/>
    </xf>
    <xf numFmtId="0" fontId="0" fillId="7" borderId="15" xfId="0" applyFill="1" applyBorder="1" applyAlignment="1" applyProtection="1">
      <alignment horizontal="right"/>
      <protection locked="0"/>
    </xf>
    <xf numFmtId="0" fontId="0" fillId="7" borderId="151" xfId="0" applyFill="1" applyBorder="1" applyAlignment="1" applyProtection="1">
      <alignment horizontal="left"/>
      <protection locked="0"/>
    </xf>
    <xf numFmtId="0" fontId="0" fillId="7" borderId="60" xfId="0" applyFill="1" applyBorder="1" applyAlignment="1" applyProtection="1">
      <alignment horizontal="left"/>
      <protection locked="0"/>
    </xf>
    <xf numFmtId="2" fontId="3" fillId="0" borderId="0" xfId="0" applyNumberFormat="1" applyFont="1" applyProtection="1"/>
    <xf numFmtId="0" fontId="3" fillId="0" borderId="0" xfId="0" applyFont="1" applyFill="1" applyBorder="1" applyProtection="1"/>
    <xf numFmtId="0" fontId="0" fillId="0" borderId="17" xfId="0" applyBorder="1" applyAlignment="1" applyProtection="1">
      <alignment horizontal="center"/>
    </xf>
    <xf numFmtId="0" fontId="0" fillId="0" borderId="17" xfId="0" applyBorder="1" applyProtection="1"/>
    <xf numFmtId="42" fontId="12" fillId="0" borderId="17" xfId="0" applyNumberFormat="1" applyFont="1" applyBorder="1" applyProtection="1"/>
    <xf numFmtId="0" fontId="0" fillId="0" borderId="17" xfId="0" applyFill="1" applyBorder="1" applyProtection="1"/>
    <xf numFmtId="165" fontId="0" fillId="0" borderId="0" xfId="0" applyNumberFormat="1" applyBorder="1" applyProtection="1"/>
    <xf numFmtId="3" fontId="0" fillId="0" borderId="0" xfId="0" applyNumberFormat="1" applyBorder="1" applyProtection="1"/>
    <xf numFmtId="165" fontId="0" fillId="0" borderId="0" xfId="0" applyNumberFormat="1" applyFill="1" applyBorder="1" applyProtection="1"/>
    <xf numFmtId="0" fontId="11" fillId="0" borderId="0" xfId="0" applyFont="1" applyBorder="1" applyProtection="1"/>
    <xf numFmtId="0" fontId="8" fillId="2" borderId="11" xfId="0" applyFont="1" applyFill="1" applyBorder="1" applyProtection="1"/>
    <xf numFmtId="164" fontId="8" fillId="2" borderId="2" xfId="1" applyNumberFormat="1" applyFont="1" applyFill="1" applyBorder="1" applyProtection="1"/>
    <xf numFmtId="164" fontId="0" fillId="0" borderId="152" xfId="0" applyNumberFormat="1" applyBorder="1" applyProtection="1">
      <protection locked="0"/>
    </xf>
    <xf numFmtId="0" fontId="0" fillId="0" borderId="70" xfId="0" applyBorder="1" applyProtection="1">
      <protection locked="0"/>
    </xf>
    <xf numFmtId="164" fontId="0" fillId="0" borderId="91" xfId="0" applyNumberFormat="1" applyBorder="1" applyProtection="1">
      <protection locked="0"/>
    </xf>
    <xf numFmtId="0" fontId="27" fillId="15" borderId="0" xfId="0" applyFont="1" applyFill="1" applyAlignment="1" applyProtection="1">
      <alignment horizontal="left" vertical="top" wrapText="1"/>
    </xf>
    <xf numFmtId="0" fontId="3" fillId="0" borderId="3" xfId="0" applyFont="1" applyBorder="1" applyAlignment="1" applyProtection="1">
      <alignment horizontal="center" vertical="top" wrapText="1"/>
    </xf>
    <xf numFmtId="0" fontId="3" fillId="0" borderId="11" xfId="0" applyFont="1" applyBorder="1" applyAlignment="1" applyProtection="1">
      <alignment horizontal="center" vertical="top" wrapText="1"/>
    </xf>
    <xf numFmtId="0" fontId="14" fillId="0" borderId="1" xfId="0" applyFont="1" applyBorder="1" applyAlignment="1" applyProtection="1">
      <alignment horizontal="center" vertical="top" wrapText="1"/>
    </xf>
    <xf numFmtId="0" fontId="3" fillId="0" borderId="1" xfId="0" applyFont="1" applyBorder="1" applyAlignment="1" applyProtection="1">
      <alignment horizontal="center" vertical="top" wrapText="1"/>
    </xf>
    <xf numFmtId="0" fontId="3" fillId="0" borderId="2" xfId="0" applyFont="1" applyBorder="1" applyAlignment="1" applyProtection="1">
      <alignment horizontal="center" vertical="top" wrapText="1"/>
    </xf>
    <xf numFmtId="0" fontId="0" fillId="0" borderId="4" xfId="0" applyBorder="1" applyProtection="1"/>
    <xf numFmtId="42" fontId="0" fillId="0" borderId="4" xfId="0" applyNumberFormat="1" applyBorder="1" applyProtection="1"/>
    <xf numFmtId="0" fontId="0" fillId="0" borderId="3" xfId="0" applyFill="1" applyBorder="1" applyProtection="1"/>
    <xf numFmtId="0" fontId="3" fillId="0" borderId="3" xfId="0" applyFont="1" applyBorder="1" applyProtection="1"/>
    <xf numFmtId="0" fontId="3" fillId="0" borderId="6" xfId="0" applyFont="1" applyBorder="1" applyProtection="1"/>
    <xf numFmtId="0" fontId="0" fillId="0" borderId="6" xfId="0" applyBorder="1" applyProtection="1"/>
    <xf numFmtId="165" fontId="0" fillId="0" borderId="6" xfId="0" applyNumberFormat="1" applyBorder="1" applyProtection="1"/>
    <xf numFmtId="3" fontId="0" fillId="0" borderId="6" xfId="0" applyNumberFormat="1" applyBorder="1" applyProtection="1"/>
    <xf numFmtId="165" fontId="0" fillId="0" borderId="6" xfId="0" applyNumberFormat="1" applyFill="1" applyBorder="1" applyProtection="1"/>
    <xf numFmtId="42" fontId="0" fillId="0" borderId="7" xfId="0" applyNumberFormat="1" applyBorder="1" applyProtection="1"/>
    <xf numFmtId="0" fontId="14" fillId="0" borderId="1" xfId="0" applyFont="1" applyBorder="1" applyAlignment="1" applyProtection="1">
      <alignment wrapText="1"/>
    </xf>
    <xf numFmtId="165" fontId="0" fillId="0" borderId="4" xfId="0" applyNumberFormat="1" applyBorder="1" applyProtection="1"/>
    <xf numFmtId="0" fontId="3" fillId="0" borderId="6" xfId="0" applyFont="1" applyFill="1" applyBorder="1" applyProtection="1"/>
    <xf numFmtId="0" fontId="0" fillId="0" borderId="7" xfId="0" applyBorder="1" applyProtection="1"/>
    <xf numFmtId="0" fontId="3" fillId="0" borderId="3" xfId="0" applyFont="1" applyBorder="1" applyAlignment="1" applyProtection="1">
      <alignment horizontal="center" vertical="top" wrapText="1"/>
    </xf>
    <xf numFmtId="0" fontId="1" fillId="0" borderId="0" xfId="0" applyFont="1" applyFill="1" applyBorder="1" applyProtection="1"/>
    <xf numFmtId="2" fontId="3" fillId="0" borderId="0" xfId="0" applyNumberFormat="1" applyFont="1" applyFill="1" applyBorder="1" applyProtection="1"/>
    <xf numFmtId="37" fontId="3" fillId="0" borderId="0" xfId="1" applyNumberFormat="1" applyFont="1" applyFill="1" applyBorder="1" applyProtection="1"/>
    <xf numFmtId="0" fontId="1" fillId="12" borderId="153" xfId="0" applyFont="1" applyFill="1" applyBorder="1" applyProtection="1"/>
    <xf numFmtId="0" fontId="1" fillId="12" borderId="154" xfId="0" applyFont="1" applyFill="1" applyBorder="1" applyProtection="1"/>
    <xf numFmtId="0" fontId="3" fillId="12" borderId="154" xfId="0" applyFont="1" applyFill="1" applyBorder="1" applyProtection="1"/>
    <xf numFmtId="2" fontId="3" fillId="12" borderId="154" xfId="0" applyNumberFormat="1" applyFont="1" applyFill="1" applyBorder="1" applyProtection="1"/>
    <xf numFmtId="37" fontId="3" fillId="12" borderId="154" xfId="1" applyNumberFormat="1" applyFont="1" applyFill="1" applyBorder="1" applyProtection="1"/>
    <xf numFmtId="37" fontId="3" fillId="12" borderId="153" xfId="1" applyNumberFormat="1" applyFont="1" applyFill="1" applyBorder="1" applyProtection="1"/>
    <xf numFmtId="37" fontId="3" fillId="12" borderId="155" xfId="1" applyNumberFormat="1" applyFont="1" applyFill="1" applyBorder="1" applyProtection="1"/>
    <xf numFmtId="165" fontId="0" fillId="0" borderId="7" xfId="0" applyNumberFormat="1" applyBorder="1" applyProtection="1"/>
    <xf numFmtId="0" fontId="0" fillId="0" borderId="17" xfId="0" applyFill="1" applyBorder="1" applyAlignment="1" applyProtection="1">
      <alignment horizontal="center"/>
    </xf>
    <xf numFmtId="0" fontId="0" fillId="4" borderId="17" xfId="0" applyFill="1" applyBorder="1" applyProtection="1"/>
    <xf numFmtId="0" fontId="3" fillId="0" borderId="0" xfId="0" applyFont="1" applyBorder="1" applyAlignment="1" applyProtection="1">
      <alignment horizontal="center" vertical="top" wrapText="1"/>
    </xf>
    <xf numFmtId="165" fontId="0" fillId="0" borderId="3" xfId="0" applyNumberFormat="1" applyBorder="1" applyProtection="1"/>
    <xf numFmtId="0" fontId="0" fillId="0" borderId="157" xfId="0" applyBorder="1" applyProtection="1"/>
    <xf numFmtId="0" fontId="0" fillId="0" borderId="119" xfId="0" applyBorder="1" applyAlignment="1" applyProtection="1">
      <alignment horizontal="center" vertical="top" wrapText="1"/>
    </xf>
    <xf numFmtId="164" fontId="0" fillId="0" borderId="158" xfId="1" applyNumberFormat="1" applyFont="1" applyFill="1" applyBorder="1" applyProtection="1"/>
    <xf numFmtId="10" fontId="0" fillId="4" borderId="17" xfId="3" applyNumberFormat="1" applyFont="1" applyFill="1" applyBorder="1" applyProtection="1"/>
    <xf numFmtId="10" fontId="0" fillId="0" borderId="0" xfId="3" applyNumberFormat="1" applyFont="1" applyProtection="1"/>
    <xf numFmtId="0" fontId="0" fillId="17" borderId="0" xfId="0" applyFill="1" applyProtection="1"/>
    <xf numFmtId="0" fontId="0" fillId="17" borderId="0" xfId="0" applyFill="1" applyAlignment="1" applyProtection="1">
      <alignment horizontal="left"/>
    </xf>
    <xf numFmtId="0" fontId="3" fillId="17" borderId="0" xfId="0" applyFont="1" applyFill="1" applyAlignment="1" applyProtection="1">
      <alignment horizontal="left"/>
    </xf>
    <xf numFmtId="0" fontId="0" fillId="17" borderId="0" xfId="0" applyFill="1" applyAlignment="1" applyProtection="1">
      <alignment vertical="top"/>
    </xf>
    <xf numFmtId="0" fontId="21" fillId="17" borderId="3" xfId="0" applyNumberFormat="1" applyFont="1" applyFill="1" applyBorder="1" applyAlignment="1" applyProtection="1">
      <alignment vertical="top"/>
    </xf>
    <xf numFmtId="49" fontId="0" fillId="17" borderId="0" xfId="0" applyNumberFormat="1" applyFill="1" applyAlignment="1" applyProtection="1">
      <alignment vertical="top"/>
    </xf>
    <xf numFmtId="49" fontId="0" fillId="17" borderId="0" xfId="0" applyNumberFormat="1" applyFill="1" applyAlignment="1" applyProtection="1">
      <alignment horizontal="left" vertical="top"/>
    </xf>
    <xf numFmtId="49" fontId="21" fillId="17" borderId="0" xfId="0" applyNumberFormat="1" applyFont="1" applyFill="1" applyAlignment="1" applyProtection="1">
      <alignment vertical="top"/>
    </xf>
    <xf numFmtId="0" fontId="0" fillId="17" borderId="0" xfId="0" applyNumberFormat="1" applyFill="1" applyAlignment="1" applyProtection="1">
      <alignment vertical="top"/>
    </xf>
    <xf numFmtId="49" fontId="0" fillId="17" borderId="0" xfId="0" applyNumberFormat="1" applyFill="1" applyProtection="1"/>
    <xf numFmtId="0" fontId="0" fillId="17" borderId="0" xfId="0" applyFill="1" applyAlignment="1" applyProtection="1">
      <alignment horizontal="center" vertical="top" wrapText="1"/>
    </xf>
    <xf numFmtId="0" fontId="0" fillId="17" borderId="0" xfId="0" applyFill="1" applyAlignment="1" applyProtection="1"/>
    <xf numFmtId="0" fontId="1" fillId="17" borderId="0" xfId="0" applyFont="1" applyFill="1" applyBorder="1" applyProtection="1"/>
    <xf numFmtId="0" fontId="0" fillId="17" borderId="0" xfId="0" applyFill="1" applyAlignment="1"/>
    <xf numFmtId="0" fontId="3" fillId="17" borderId="0" xfId="0" applyFont="1" applyFill="1" applyProtection="1"/>
    <xf numFmtId="0" fontId="3" fillId="17" borderId="0" xfId="0" applyFont="1" applyFill="1" applyBorder="1" applyProtection="1"/>
    <xf numFmtId="2" fontId="3" fillId="17" borderId="0" xfId="0" applyNumberFormat="1" applyFont="1" applyFill="1" applyBorder="1" applyProtection="1"/>
    <xf numFmtId="37" fontId="3" fillId="17" borderId="0" xfId="1" applyNumberFormat="1" applyFont="1" applyFill="1" applyBorder="1" applyProtection="1"/>
    <xf numFmtId="0" fontId="0" fillId="17" borderId="0" xfId="0" applyFill="1" applyBorder="1" applyAlignment="1" applyProtection="1"/>
    <xf numFmtId="0" fontId="0" fillId="17" borderId="0" xfId="0" applyFill="1" applyBorder="1" applyAlignment="1"/>
    <xf numFmtId="37" fontId="3" fillId="17" borderId="0" xfId="1" applyNumberFormat="1" applyFont="1" applyFill="1" applyBorder="1" applyAlignment="1" applyProtection="1"/>
    <xf numFmtId="0" fontId="0" fillId="17" borderId="95" xfId="0" applyFill="1" applyBorder="1" applyProtection="1"/>
    <xf numFmtId="0" fontId="0" fillId="17" borderId="96" xfId="0" applyFill="1" applyBorder="1" applyProtection="1"/>
    <xf numFmtId="0" fontId="0" fillId="17" borderId="97" xfId="0" applyFill="1" applyBorder="1" applyProtection="1"/>
    <xf numFmtId="0" fontId="0" fillId="17" borderId="98" xfId="0" applyFill="1" applyBorder="1" applyProtection="1"/>
    <xf numFmtId="0" fontId="0" fillId="17" borderId="0" xfId="0" applyFill="1" applyBorder="1" applyProtection="1"/>
    <xf numFmtId="0" fontId="1" fillId="17" borderId="0" xfId="0" applyFont="1" applyFill="1" applyBorder="1" applyAlignment="1" applyProtection="1">
      <alignment horizontal="center"/>
    </xf>
    <xf numFmtId="0" fontId="14" fillId="17" borderId="22" xfId="0" applyFont="1" applyFill="1" applyBorder="1" applyProtection="1"/>
    <xf numFmtId="0" fontId="14" fillId="17" borderId="22" xfId="0" applyFont="1" applyFill="1" applyBorder="1" applyAlignment="1" applyProtection="1">
      <alignment horizontal="center"/>
    </xf>
    <xf numFmtId="0" fontId="1" fillId="17" borderId="22" xfId="0" applyFont="1" applyFill="1" applyBorder="1" applyAlignment="1" applyProtection="1">
      <alignment horizontal="center"/>
    </xf>
    <xf numFmtId="0" fontId="0" fillId="17" borderId="22" xfId="0" applyFill="1" applyBorder="1" applyProtection="1"/>
    <xf numFmtId="0" fontId="22" fillId="17" borderId="0" xfId="0" applyFont="1" applyFill="1" applyBorder="1" applyAlignment="1" applyProtection="1">
      <alignment horizontal="left" vertical="top"/>
    </xf>
    <xf numFmtId="0" fontId="23" fillId="17" borderId="0" xfId="0" applyFont="1" applyFill="1" applyAlignment="1" applyProtection="1">
      <alignment horizontal="left" vertical="top"/>
    </xf>
    <xf numFmtId="0" fontId="23" fillId="17" borderId="0" xfId="0" applyFont="1" applyFill="1" applyBorder="1" applyAlignment="1" applyProtection="1">
      <alignment horizontal="left" vertical="top"/>
    </xf>
    <xf numFmtId="0" fontId="0" fillId="17" borderId="30" xfId="0" applyFill="1" applyBorder="1" applyAlignment="1" applyProtection="1">
      <alignment horizontal="center"/>
    </xf>
    <xf numFmtId="0" fontId="3" fillId="17" borderId="30" xfId="0" applyFont="1" applyFill="1" applyBorder="1" applyAlignment="1" applyProtection="1">
      <alignment horizontal="center" vertical="top" wrapText="1"/>
    </xf>
    <xf numFmtId="0" fontId="19" fillId="17" borderId="18" xfId="0" applyFont="1" applyFill="1" applyBorder="1" applyAlignment="1" applyProtection="1">
      <alignment horizontal="center" vertical="top" wrapText="1"/>
    </xf>
    <xf numFmtId="0" fontId="3" fillId="17" borderId="9" xfId="0" applyFont="1" applyFill="1" applyBorder="1" applyAlignment="1" applyProtection="1">
      <alignment horizontal="center" vertical="top" wrapText="1"/>
    </xf>
    <xf numFmtId="2" fontId="18" fillId="17" borderId="9" xfId="0" applyNumberFormat="1" applyFont="1" applyFill="1" applyBorder="1" applyAlignment="1" applyProtection="1">
      <alignment horizontal="center" vertical="top" wrapText="1"/>
    </xf>
    <xf numFmtId="37" fontId="18" fillId="17" borderId="9" xfId="0" applyNumberFormat="1" applyFont="1" applyFill="1" applyBorder="1" applyAlignment="1" applyProtection="1">
      <alignment horizontal="center" vertical="top" wrapText="1"/>
    </xf>
    <xf numFmtId="0" fontId="0" fillId="17" borderId="9" xfId="0" applyFill="1" applyBorder="1" applyAlignment="1" applyProtection="1">
      <alignment vertical="top"/>
    </xf>
    <xf numFmtId="0" fontId="0" fillId="17" borderId="0" xfId="0" applyFill="1" applyBorder="1" applyAlignment="1" applyProtection="1">
      <alignment horizontal="left" vertical="top"/>
    </xf>
    <xf numFmtId="0" fontId="0" fillId="17" borderId="0" xfId="0" applyFill="1" applyAlignment="1" applyProtection="1">
      <alignment horizontal="left" vertical="top"/>
    </xf>
    <xf numFmtId="0" fontId="0" fillId="17" borderId="0" xfId="0" applyFill="1" applyBorder="1" applyAlignment="1" applyProtection="1">
      <alignment horizontal="right" vertical="center"/>
    </xf>
    <xf numFmtId="0" fontId="0" fillId="17" borderId="0" xfId="0" applyFill="1" applyBorder="1" applyAlignment="1" applyProtection="1">
      <alignment horizontal="left"/>
    </xf>
    <xf numFmtId="4" fontId="0" fillId="17" borderId="1" xfId="0" applyNumberFormat="1" applyFill="1" applyBorder="1" applyAlignment="1" applyProtection="1"/>
    <xf numFmtId="164" fontId="0" fillId="17" borderId="1" xfId="0" applyNumberFormat="1" applyFill="1" applyBorder="1" applyAlignment="1" applyProtection="1">
      <alignment horizontal="left"/>
    </xf>
    <xf numFmtId="164" fontId="3" fillId="17" borderId="0" xfId="0" applyNumberFormat="1" applyFont="1" applyFill="1" applyBorder="1" applyProtection="1"/>
    <xf numFmtId="164" fontId="0" fillId="17" borderId="1" xfId="0" applyNumberFormat="1" applyFill="1" applyBorder="1" applyAlignment="1" applyProtection="1">
      <alignment vertical="top"/>
    </xf>
    <xf numFmtId="0" fontId="0" fillId="17" borderId="0" xfId="0" applyFill="1" applyBorder="1" applyAlignment="1" applyProtection="1">
      <alignment vertical="top"/>
    </xf>
    <xf numFmtId="4" fontId="0" fillId="17" borderId="0" xfId="0" applyNumberFormat="1" applyFill="1" applyBorder="1" applyAlignment="1" applyProtection="1"/>
    <xf numFmtId="164" fontId="0" fillId="17" borderId="0" xfId="0" applyNumberFormat="1" applyFill="1" applyBorder="1" applyAlignment="1" applyProtection="1">
      <alignment horizontal="left"/>
    </xf>
    <xf numFmtId="164" fontId="0" fillId="17" borderId="0" xfId="0" applyNumberFormat="1" applyFill="1" applyBorder="1" applyAlignment="1" applyProtection="1">
      <alignment vertical="top"/>
    </xf>
    <xf numFmtId="164" fontId="0" fillId="17" borderId="6" xfId="0" applyNumberFormat="1" applyFill="1" applyBorder="1" applyAlignment="1" applyProtection="1">
      <alignment vertical="top"/>
    </xf>
    <xf numFmtId="0" fontId="0" fillId="17" borderId="47" xfId="0" applyFill="1" applyBorder="1" applyAlignment="1" applyProtection="1">
      <alignment horizontal="right" vertical="center"/>
    </xf>
    <xf numFmtId="0" fontId="1" fillId="17" borderId="47" xfId="0" applyFont="1" applyFill="1" applyBorder="1" applyProtection="1"/>
    <xf numFmtId="0" fontId="0" fillId="17" borderId="47" xfId="0" applyFill="1" applyBorder="1" applyAlignment="1" applyProtection="1">
      <alignment horizontal="left"/>
    </xf>
    <xf numFmtId="4" fontId="0" fillId="17" borderId="47" xfId="0" applyNumberFormat="1" applyFill="1" applyBorder="1" applyAlignment="1" applyProtection="1"/>
    <xf numFmtId="164" fontId="0" fillId="17" borderId="47" xfId="0" applyNumberFormat="1" applyFill="1" applyBorder="1" applyAlignment="1" applyProtection="1">
      <alignment horizontal="left"/>
    </xf>
    <xf numFmtId="164" fontId="3" fillId="17" borderId="47" xfId="1" applyNumberFormat="1" applyFont="1" applyFill="1" applyBorder="1" applyProtection="1"/>
    <xf numFmtId="164" fontId="3" fillId="17" borderId="1" xfId="1" applyNumberFormat="1" applyFont="1" applyFill="1" applyBorder="1" applyProtection="1"/>
    <xf numFmtId="0" fontId="22" fillId="17" borderId="0" xfId="0" applyFont="1" applyFill="1" applyBorder="1" applyAlignment="1" applyProtection="1">
      <alignment vertical="top"/>
    </xf>
    <xf numFmtId="0" fontId="23" fillId="17" borderId="0" xfId="0" applyFont="1" applyFill="1" applyBorder="1" applyAlignment="1" applyProtection="1">
      <alignment vertical="top"/>
    </xf>
    <xf numFmtId="0" fontId="0" fillId="17" borderId="0" xfId="0" applyFill="1" applyBorder="1" applyAlignment="1" applyProtection="1">
      <alignment horizontal="center"/>
    </xf>
    <xf numFmtId="0" fontId="8" fillId="17" borderId="0" xfId="0" applyFont="1" applyFill="1" applyProtection="1"/>
    <xf numFmtId="164" fontId="8" fillId="17" borderId="0" xfId="1" applyNumberFormat="1" applyFont="1" applyFill="1" applyProtection="1"/>
    <xf numFmtId="0" fontId="3" fillId="0" borderId="59" xfId="0" applyFont="1" applyBorder="1" applyProtection="1">
      <protection locked="0"/>
    </xf>
    <xf numFmtId="0" fontId="3" fillId="0" borderId="60" xfId="0" quotePrefix="1" applyFont="1" applyBorder="1" applyProtection="1">
      <protection locked="0"/>
    </xf>
    <xf numFmtId="1" fontId="3" fillId="0" borderId="50" xfId="0" applyNumberFormat="1" applyFont="1" applyBorder="1" applyAlignment="1" applyProtection="1">
      <alignment horizontal="left" vertical="top"/>
      <protection locked="0"/>
    </xf>
    <xf numFmtId="0" fontId="29" fillId="0" borderId="59" xfId="0" applyFont="1" applyFill="1" applyBorder="1" applyProtection="1">
      <protection locked="0"/>
    </xf>
    <xf numFmtId="0" fontId="8" fillId="0" borderId="59" xfId="0" applyFont="1" applyFill="1" applyBorder="1" applyProtection="1">
      <protection locked="0"/>
    </xf>
    <xf numFmtId="0" fontId="29" fillId="6" borderId="59" xfId="0" applyFont="1" applyFill="1" applyBorder="1" applyProtection="1"/>
    <xf numFmtId="0" fontId="8" fillId="6" borderId="59" xfId="0" applyFont="1" applyFill="1" applyBorder="1" applyProtection="1"/>
    <xf numFmtId="37" fontId="8" fillId="0" borderId="59" xfId="1" applyNumberFormat="1" applyFont="1" applyBorder="1" applyProtection="1"/>
    <xf numFmtId="0" fontId="8" fillId="0" borderId="70" xfId="0" applyFont="1" applyBorder="1" applyProtection="1">
      <protection locked="0"/>
    </xf>
    <xf numFmtId="0" fontId="8" fillId="6" borderId="16" xfId="0" applyFont="1" applyFill="1" applyBorder="1" applyProtection="1"/>
    <xf numFmtId="10" fontId="0" fillId="0" borderId="0" xfId="0" applyNumberFormat="1" applyProtection="1"/>
    <xf numFmtId="0" fontId="32" fillId="0" borderId="0" xfId="0" applyFont="1" applyAlignment="1" applyProtection="1">
      <alignment horizontal="center" vertical="center"/>
    </xf>
    <xf numFmtId="0" fontId="8" fillId="0" borderId="0" xfId="0" applyFont="1" applyAlignment="1" applyProtection="1">
      <alignment horizontal="justify" vertical="center"/>
    </xf>
    <xf numFmtId="0" fontId="33" fillId="0" borderId="0" xfId="0" applyFont="1" applyAlignment="1" applyProtection="1">
      <alignment horizontal="left" vertical="top" wrapText="1"/>
    </xf>
    <xf numFmtId="0" fontId="23" fillId="0" borderId="0" xfId="0" applyFont="1" applyAlignment="1" applyProtection="1">
      <alignment horizontal="left" vertical="top" wrapText="1"/>
    </xf>
    <xf numFmtId="0" fontId="33" fillId="0" borderId="0" xfId="0" applyFont="1" applyAlignment="1" applyProtection="1">
      <alignment horizontal="left" vertical="top" wrapText="1"/>
      <protection locked="0"/>
    </xf>
    <xf numFmtId="0" fontId="3" fillId="17" borderId="0" xfId="0" applyFont="1" applyFill="1" applyProtection="1">
      <protection locked="0"/>
    </xf>
    <xf numFmtId="0" fontId="33" fillId="0" borderId="0" xfId="0" applyFont="1" applyFill="1" applyAlignment="1" applyProtection="1">
      <alignment horizontal="left" vertical="top" wrapText="1"/>
    </xf>
    <xf numFmtId="0" fontId="3" fillId="0" borderId="0" xfId="0" applyFont="1" applyAlignment="1">
      <alignment horizontal="center"/>
    </xf>
    <xf numFmtId="0" fontId="10" fillId="0" borderId="0" xfId="2" applyFont="1" applyAlignment="1" applyProtection="1">
      <alignment horizontal="left" vertical="top" wrapText="1"/>
      <protection locked="0"/>
    </xf>
    <xf numFmtId="0" fontId="33" fillId="0" borderId="0" xfId="0" applyFont="1" applyAlignment="1">
      <alignment horizontal="left" vertical="top" wrapText="1"/>
    </xf>
    <xf numFmtId="0" fontId="10" fillId="0" borderId="0" xfId="2" applyFont="1" applyAlignment="1" applyProtection="1">
      <alignment horizontal="justify" vertical="center"/>
    </xf>
    <xf numFmtId="0" fontId="3" fillId="0" borderId="0" xfId="0" applyFont="1" applyAlignment="1" applyProtection="1">
      <alignment horizontal="justify" vertical="center"/>
    </xf>
    <xf numFmtId="0" fontId="3" fillId="0" borderId="0" xfId="0" applyFont="1" applyAlignment="1" applyProtection="1">
      <alignment horizontal="left" vertical="top" wrapText="1"/>
    </xf>
    <xf numFmtId="0" fontId="35" fillId="11" borderId="69" xfId="0" applyFont="1" applyFill="1" applyBorder="1" applyAlignment="1" applyProtection="1">
      <alignment horizontal="left" vertical="top" wrapText="1"/>
    </xf>
    <xf numFmtId="0" fontId="35" fillId="0" borderId="0" xfId="0" applyFont="1" applyFill="1" applyBorder="1" applyAlignment="1" applyProtection="1">
      <alignment horizontal="left" vertical="top" wrapText="1"/>
    </xf>
    <xf numFmtId="0" fontId="2" fillId="4" borderId="68"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7"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36" fillId="0" borderId="0" xfId="0" applyFont="1" applyAlignment="1" applyProtection="1">
      <alignment horizontal="left" vertical="top" wrapText="1"/>
    </xf>
    <xf numFmtId="0" fontId="34" fillId="0" borderId="0" xfId="0" applyFont="1" applyAlignment="1" applyProtection="1">
      <alignment horizontal="left" vertical="top" wrapText="1"/>
    </xf>
    <xf numFmtId="0" fontId="37" fillId="0" borderId="0" xfId="0" applyFont="1" applyAlignment="1" applyProtection="1">
      <alignment horizontal="left" vertical="top" wrapText="1"/>
    </xf>
    <xf numFmtId="0" fontId="37" fillId="15" borderId="0" xfId="0" applyFont="1" applyFill="1" applyAlignment="1" applyProtection="1">
      <alignment horizontal="left" vertical="top" wrapText="1"/>
    </xf>
    <xf numFmtId="0" fontId="40" fillId="13" borderId="65" xfId="0" applyFont="1" applyFill="1" applyBorder="1" applyAlignment="1" applyProtection="1">
      <alignment horizontal="center" vertical="top" wrapText="1"/>
    </xf>
    <xf numFmtId="0" fontId="23" fillId="0" borderId="0"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41" fillId="14" borderId="66" xfId="0" applyFont="1" applyFill="1" applyBorder="1" applyAlignment="1" applyProtection="1">
      <alignment horizontal="center" vertical="top" wrapText="1"/>
    </xf>
    <xf numFmtId="0" fontId="42" fillId="0" borderId="67" xfId="0" applyFont="1" applyFill="1" applyBorder="1" applyAlignment="1" applyProtection="1">
      <alignment horizontal="center" vertical="top" wrapText="1"/>
    </xf>
    <xf numFmtId="0" fontId="45" fillId="16" borderId="156" xfId="0" applyFont="1" applyFill="1" applyBorder="1" applyAlignment="1" applyProtection="1">
      <alignment horizontal="center" vertical="top" wrapText="1"/>
    </xf>
    <xf numFmtId="0" fontId="23" fillId="12" borderId="0" xfId="0" applyFont="1" applyFill="1" applyAlignment="1">
      <alignment horizontal="left" vertical="top" wrapText="1"/>
    </xf>
    <xf numFmtId="0" fontId="46" fillId="12" borderId="0" xfId="0" applyFont="1" applyFill="1" applyAlignment="1">
      <alignment horizontal="center" vertical="center"/>
    </xf>
    <xf numFmtId="10" fontId="12" fillId="0" borderId="17" xfId="3" applyNumberFormat="1" applyFont="1" applyBorder="1" applyProtection="1"/>
    <xf numFmtId="10" fontId="12" fillId="0" borderId="17" xfId="3" applyNumberFormat="1" applyFont="1" applyFill="1" applyBorder="1" applyProtection="1"/>
    <xf numFmtId="0" fontId="3" fillId="17" borderId="3" xfId="0" applyFont="1" applyFill="1" applyBorder="1" applyAlignment="1" applyProtection="1">
      <alignment horizontal="center" vertical="top" wrapText="1"/>
    </xf>
    <xf numFmtId="0" fontId="0" fillId="17" borderId="0" xfId="0" applyFill="1" applyAlignment="1" applyProtection="1">
      <alignment horizontal="center" vertical="top" wrapText="1"/>
    </xf>
    <xf numFmtId="0" fontId="0" fillId="17" borderId="3" xfId="0" applyFill="1" applyBorder="1" applyAlignment="1" applyProtection="1"/>
    <xf numFmtId="0" fontId="0" fillId="17" borderId="0" xfId="0" applyFill="1" applyAlignment="1" applyProtection="1"/>
    <xf numFmtId="0" fontId="3" fillId="0" borderId="13" xfId="0" applyFont="1" applyBorder="1" applyAlignment="1" applyProtection="1">
      <alignment vertical="top" wrapText="1"/>
    </xf>
    <xf numFmtId="0" fontId="0" fillId="0" borderId="13" xfId="0" applyBorder="1" applyAlignment="1" applyProtection="1">
      <alignment vertical="top" wrapText="1"/>
    </xf>
    <xf numFmtId="49" fontId="9" fillId="7" borderId="8" xfId="0" applyNumberFormat="1" applyFont="1" applyFill="1" applyBorder="1" applyAlignment="1" applyProtection="1">
      <alignment horizontal="left" wrapText="1"/>
    </xf>
    <xf numFmtId="49" fontId="9" fillId="7" borderId="9" xfId="0" applyNumberFormat="1" applyFont="1" applyFill="1" applyBorder="1" applyAlignment="1" applyProtection="1">
      <alignment horizontal="left" wrapText="1"/>
    </xf>
    <xf numFmtId="49" fontId="9" fillId="7" borderId="10" xfId="0" applyNumberFormat="1" applyFont="1" applyFill="1" applyBorder="1" applyAlignment="1" applyProtection="1">
      <alignment horizontal="left" wrapText="1"/>
    </xf>
    <xf numFmtId="0" fontId="3"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3" fillId="6" borderId="1" xfId="0" applyFont="1"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21" fillId="0" borderId="13" xfId="0" applyNumberFormat="1" applyFont="1" applyBorder="1" applyAlignment="1" applyProtection="1">
      <alignment vertical="top"/>
    </xf>
    <xf numFmtId="0" fontId="0" fillId="0" borderId="13" xfId="0" applyBorder="1" applyAlignment="1" applyProtection="1">
      <alignment vertical="top"/>
    </xf>
    <xf numFmtId="0" fontId="2" fillId="4" borderId="8" xfId="0" applyFont="1" applyFill="1" applyBorder="1" applyAlignment="1" applyProtection="1">
      <alignment horizontal="center" vertical="top"/>
    </xf>
    <xf numFmtId="0" fontId="2" fillId="0" borderId="9" xfId="0" applyFont="1" applyBorder="1" applyAlignment="1" applyProtection="1">
      <alignment horizontal="center" vertical="top"/>
    </xf>
    <xf numFmtId="0" fontId="2" fillId="0" borderId="10" xfId="0" applyFont="1" applyBorder="1" applyAlignment="1" applyProtection="1">
      <alignment horizontal="center" vertical="top"/>
    </xf>
    <xf numFmtId="49" fontId="3" fillId="0" borderId="5" xfId="0" applyNumberFormat="1" applyFont="1" applyFill="1" applyBorder="1" applyAlignment="1" applyProtection="1">
      <alignment horizontal="left" vertical="top" wrapText="1"/>
      <protection locked="0"/>
    </xf>
    <xf numFmtId="49" fontId="0" fillId="0" borderId="6" xfId="0" applyNumberFormat="1" applyFill="1" applyBorder="1" applyAlignment="1" applyProtection="1">
      <alignment horizontal="left" vertical="top" wrapText="1"/>
      <protection locked="0"/>
    </xf>
    <xf numFmtId="49" fontId="0" fillId="0" borderId="7" xfId="0" applyNumberFormat="1" applyFill="1" applyBorder="1" applyAlignment="1" applyProtection="1">
      <alignment horizontal="left" vertical="top" wrapText="1"/>
      <protection locked="0"/>
    </xf>
    <xf numFmtId="49" fontId="9" fillId="0" borderId="8" xfId="0" applyNumberFormat="1" applyFont="1" applyFill="1" applyBorder="1" applyAlignment="1" applyProtection="1">
      <alignment horizontal="left" vertical="top" wrapText="1"/>
    </xf>
    <xf numFmtId="0" fontId="1" fillId="0" borderId="10" xfId="0" applyFont="1" applyBorder="1" applyAlignment="1">
      <alignment horizontal="left" vertical="top" wrapText="1"/>
    </xf>
    <xf numFmtId="0" fontId="1" fillId="0" borderId="8" xfId="0" applyFont="1" applyBorder="1" applyAlignment="1" applyProtection="1">
      <alignment horizontal="left" vertical="top" wrapText="1"/>
    </xf>
    <xf numFmtId="0" fontId="25" fillId="0" borderId="3" xfId="0" applyFont="1" applyBorder="1" applyAlignment="1" applyProtection="1">
      <alignment horizontal="center"/>
    </xf>
    <xf numFmtId="0" fontId="25" fillId="0" borderId="0" xfId="0" applyFont="1" applyBorder="1" applyAlignment="1" applyProtection="1">
      <alignment horizontal="center"/>
    </xf>
    <xf numFmtId="0" fontId="15" fillId="4" borderId="8" xfId="0" applyFont="1" applyFill="1" applyBorder="1" applyAlignment="1" applyProtection="1">
      <alignment horizontal="center" vertical="top"/>
    </xf>
    <xf numFmtId="0" fontId="16" fillId="0" borderId="9" xfId="0" applyFont="1" applyBorder="1" applyAlignment="1" applyProtection="1">
      <alignment horizontal="center" vertical="top"/>
    </xf>
    <xf numFmtId="0" fontId="16" fillId="0" borderId="10" xfId="0" applyFont="1" applyBorder="1" applyAlignment="1" applyProtection="1">
      <alignment horizontal="center" vertical="top"/>
    </xf>
    <xf numFmtId="0" fontId="3" fillId="0" borderId="58" xfId="0" applyFont="1" applyBorder="1" applyAlignment="1" applyProtection="1">
      <alignment horizontal="center" wrapText="1"/>
    </xf>
    <xf numFmtId="0" fontId="0" fillId="0" borderId="51" xfId="0" applyBorder="1" applyAlignment="1" applyProtection="1">
      <alignment wrapText="1"/>
    </xf>
    <xf numFmtId="0" fontId="0" fillId="0" borderId="57" xfId="0" applyBorder="1" applyAlignment="1" applyProtection="1">
      <alignment wrapText="1"/>
    </xf>
    <xf numFmtId="0" fontId="1" fillId="7" borderId="11" xfId="0" applyFont="1" applyFill="1" applyBorder="1" applyAlignment="1" applyProtection="1">
      <alignment horizontal="left" vertical="center" wrapText="1"/>
    </xf>
    <xf numFmtId="0" fontId="4" fillId="7" borderId="9" xfId="0" applyFont="1" applyFill="1" applyBorder="1" applyAlignment="1" applyProtection="1">
      <alignment horizontal="left" vertical="center" wrapText="1"/>
    </xf>
    <xf numFmtId="0" fontId="4" fillId="7" borderId="10" xfId="0" applyFont="1" applyFill="1" applyBorder="1" applyAlignment="1" applyProtection="1">
      <alignment horizontal="left" vertical="center" wrapText="1"/>
    </xf>
    <xf numFmtId="0" fontId="1" fillId="7" borderId="8" xfId="0" applyFont="1" applyFill="1" applyBorder="1" applyAlignment="1" applyProtection="1">
      <alignment horizontal="left" vertical="center" wrapText="1"/>
    </xf>
    <xf numFmtId="49" fontId="9" fillId="7" borderId="8" xfId="0" applyNumberFormat="1" applyFont="1" applyFill="1" applyBorder="1" applyAlignment="1" applyProtection="1">
      <alignment horizontal="left" vertical="center" wrapText="1"/>
    </xf>
    <xf numFmtId="49" fontId="9" fillId="7" borderId="9" xfId="0" applyNumberFormat="1" applyFont="1" applyFill="1" applyBorder="1" applyAlignment="1" applyProtection="1">
      <alignment horizontal="left" vertical="center" wrapText="1"/>
    </xf>
    <xf numFmtId="49" fontId="9" fillId="7" borderId="10" xfId="0" applyNumberFormat="1" applyFont="1" applyFill="1" applyBorder="1" applyAlignment="1" applyProtection="1">
      <alignment horizontal="left" vertical="center" wrapText="1"/>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3" fillId="0" borderId="6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8" xfId="0" applyFont="1" applyBorder="1" applyAlignment="1" applyProtection="1">
      <alignment vertical="top" wrapText="1"/>
    </xf>
    <xf numFmtId="0" fontId="1" fillId="0" borderId="9" xfId="0" applyFont="1" applyBorder="1" applyAlignment="1" applyProtection="1"/>
    <xf numFmtId="0" fontId="1" fillId="0" borderId="10" xfId="0" applyFont="1" applyBorder="1" applyAlignment="1" applyProtection="1"/>
    <xf numFmtId="0" fontId="3" fillId="0" borderId="149" xfId="0" applyFont="1" applyBorder="1" applyAlignment="1" applyProtection="1">
      <alignment horizontal="left" vertical="top" wrapText="1"/>
      <protection locked="0"/>
    </xf>
    <xf numFmtId="0" fontId="0" fillId="0" borderId="148"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1" fillId="0" borderId="8" xfId="0" applyFont="1" applyBorder="1" applyAlignment="1" applyProtection="1">
      <alignment horizontal="center"/>
    </xf>
    <xf numFmtId="0" fontId="0" fillId="0" borderId="9" xfId="0" applyBorder="1" applyAlignment="1">
      <alignment horizontal="center"/>
    </xf>
    <xf numFmtId="0" fontId="0" fillId="0" borderId="10" xfId="0" applyBorder="1" applyAlignment="1">
      <alignment horizontal="center"/>
    </xf>
    <xf numFmtId="49" fontId="9" fillId="0" borderId="8" xfId="0" applyNumberFormat="1" applyFont="1" applyFill="1" applyBorder="1" applyAlignment="1" applyProtection="1">
      <alignment horizontal="left" vertical="center" wrapText="1"/>
    </xf>
    <xf numFmtId="0" fontId="0" fillId="0" borderId="10" xfId="0" applyBorder="1" applyAlignment="1">
      <alignment horizontal="left" vertical="center" wrapText="1"/>
    </xf>
    <xf numFmtId="0" fontId="0" fillId="0" borderId="10" xfId="0" applyBorder="1" applyAlignment="1">
      <alignment horizontal="left" vertical="top" wrapText="1"/>
    </xf>
    <xf numFmtId="0" fontId="0" fillId="8" borderId="138" xfId="0" applyFill="1" applyBorder="1" applyAlignment="1" applyProtection="1">
      <alignment horizontal="center" vertical="top" wrapText="1"/>
    </xf>
    <xf numFmtId="0" fontId="0" fillId="0" borderId="145" xfId="0" applyBorder="1" applyAlignment="1">
      <alignment horizontal="center" vertical="top" wrapText="1"/>
    </xf>
    <xf numFmtId="0" fontId="0" fillId="0" borderId="146" xfId="0" applyBorder="1" applyAlignment="1">
      <alignment horizontal="center" vertical="top" wrapText="1"/>
    </xf>
    <xf numFmtId="0" fontId="0" fillId="0" borderId="120" xfId="0" applyBorder="1" applyAlignment="1">
      <alignment horizontal="center" vertical="top" wrapText="1"/>
    </xf>
    <xf numFmtId="0" fontId="0" fillId="0" borderId="6" xfId="0" applyBorder="1" applyAlignment="1">
      <alignment horizontal="center" vertical="top" wrapText="1"/>
    </xf>
    <xf numFmtId="0" fontId="0" fillId="0" borderId="121" xfId="0" applyBorder="1" applyAlignment="1">
      <alignment horizontal="center" vertical="top" wrapText="1"/>
    </xf>
    <xf numFmtId="0" fontId="13" fillId="17" borderId="0" xfId="0" applyFont="1" applyFill="1" applyBorder="1" applyAlignment="1" applyProtection="1">
      <alignment horizontal="left" vertical="top" wrapText="1"/>
    </xf>
    <xf numFmtId="0" fontId="0" fillId="17" borderId="0" xfId="0" applyFill="1" applyBorder="1" applyAlignment="1" applyProtection="1"/>
    <xf numFmtId="0" fontId="0" fillId="17" borderId="24" xfId="0" applyFill="1" applyBorder="1" applyAlignment="1" applyProtection="1"/>
    <xf numFmtId="0" fontId="0" fillId="8" borderId="138" xfId="0" applyFill="1" applyBorder="1" applyAlignment="1" applyProtection="1">
      <alignment horizontal="left" wrapText="1"/>
    </xf>
    <xf numFmtId="0" fontId="0" fillId="8" borderId="139" xfId="0" applyFill="1" applyBorder="1" applyAlignment="1" applyProtection="1">
      <alignment wrapText="1"/>
    </xf>
    <xf numFmtId="0" fontId="0" fillId="8" borderId="120" xfId="0" applyFill="1" applyBorder="1" applyAlignment="1" applyProtection="1">
      <alignment wrapText="1"/>
    </xf>
    <xf numFmtId="0" fontId="0" fillId="8" borderId="43" xfId="0" applyFill="1" applyBorder="1" applyAlignment="1" applyProtection="1">
      <alignment wrapText="1"/>
    </xf>
    <xf numFmtId="0" fontId="1" fillId="12" borderId="129" xfId="0" applyFont="1" applyFill="1" applyBorder="1" applyAlignment="1" applyProtection="1">
      <alignment horizontal="left" vertical="top"/>
    </xf>
    <xf numFmtId="0" fontId="0" fillId="12" borderId="48" xfId="0" applyFill="1" applyBorder="1" applyAlignment="1" applyProtection="1">
      <alignment horizontal="left" vertical="top"/>
    </xf>
    <xf numFmtId="0" fontId="0" fillId="12" borderId="44" xfId="0" applyFill="1" applyBorder="1" applyAlignment="1" applyProtection="1">
      <alignment horizontal="left" vertical="top"/>
    </xf>
    <xf numFmtId="0" fontId="17" fillId="12" borderId="127" xfId="0" applyFont="1" applyFill="1" applyBorder="1" applyAlignment="1" applyProtection="1">
      <alignment horizontal="left" vertical="top"/>
    </xf>
    <xf numFmtId="0" fontId="17" fillId="12" borderId="40" xfId="0" applyFont="1" applyFill="1" applyBorder="1" applyAlignment="1" applyProtection="1">
      <alignment horizontal="left" vertical="top"/>
    </xf>
    <xf numFmtId="0" fontId="14" fillId="0" borderId="99" xfId="0" applyFont="1" applyFill="1" applyBorder="1" applyAlignment="1" applyProtection="1">
      <alignment horizontal="left" vertical="top"/>
    </xf>
    <xf numFmtId="0" fontId="14" fillId="0" borderId="22" xfId="0" applyFont="1" applyBorder="1" applyAlignment="1" applyProtection="1">
      <alignment horizontal="left" vertical="top"/>
    </xf>
    <xf numFmtId="0" fontId="3" fillId="0" borderId="98"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xf numFmtId="0" fontId="0" fillId="0" borderId="98" xfId="0" applyBorder="1" applyAlignment="1" applyProtection="1">
      <alignment horizontal="left" vertical="top"/>
    </xf>
    <xf numFmtId="0" fontId="3" fillId="17" borderId="0" xfId="0" applyFont="1" applyFill="1" applyBorder="1" applyAlignment="1" applyProtection="1">
      <alignment horizontal="left" vertical="top" wrapText="1"/>
    </xf>
    <xf numFmtId="0" fontId="0" fillId="17" borderId="0" xfId="0" applyFill="1" applyBorder="1" applyAlignment="1" applyProtection="1">
      <alignment horizontal="left" vertical="top"/>
    </xf>
    <xf numFmtId="0" fontId="0" fillId="17" borderId="0" xfId="0" applyFill="1" applyBorder="1" applyAlignment="1" applyProtection="1">
      <alignment horizontal="left"/>
    </xf>
    <xf numFmtId="0" fontId="0" fillId="17" borderId="24" xfId="0" applyFill="1" applyBorder="1" applyAlignment="1" applyProtection="1">
      <alignment horizontal="left" vertical="top"/>
    </xf>
    <xf numFmtId="0" fontId="0" fillId="17" borderId="24" xfId="0" applyFill="1" applyBorder="1" applyAlignment="1" applyProtection="1">
      <alignment horizontal="left"/>
    </xf>
    <xf numFmtId="0" fontId="3" fillId="0" borderId="98"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120" xfId="0" applyBorder="1" applyAlignment="1" applyProtection="1">
      <alignment horizontal="left" vertical="top" wrapText="1"/>
    </xf>
    <xf numFmtId="0" fontId="0" fillId="0" borderId="6" xfId="0" applyBorder="1" applyAlignment="1" applyProtection="1">
      <alignment horizontal="left" vertical="top" wrapText="1"/>
    </xf>
    <xf numFmtId="0" fontId="3" fillId="17" borderId="30" xfId="0" applyFont="1" applyFill="1" applyBorder="1" applyAlignment="1" applyProtection="1">
      <alignment horizontal="center" vertical="top"/>
    </xf>
    <xf numFmtId="0" fontId="0" fillId="17" borderId="30" xfId="0" applyFill="1" applyBorder="1" applyAlignment="1" applyProtection="1">
      <alignment horizontal="center" vertical="top"/>
    </xf>
    <xf numFmtId="0" fontId="15" fillId="17" borderId="95" xfId="0" applyFont="1" applyFill="1" applyBorder="1" applyAlignment="1" applyProtection="1">
      <alignment horizontal="center"/>
    </xf>
    <xf numFmtId="0" fontId="16" fillId="17" borderId="96" xfId="0" applyFont="1" applyFill="1" applyBorder="1" applyAlignment="1" applyProtection="1"/>
    <xf numFmtId="0" fontId="0" fillId="17" borderId="96" xfId="0" applyFill="1" applyBorder="1" applyAlignment="1"/>
    <xf numFmtId="0" fontId="0" fillId="17" borderId="97" xfId="0" applyFill="1" applyBorder="1" applyAlignment="1"/>
    <xf numFmtId="0" fontId="3" fillId="0" borderId="98" xfId="0" applyFont="1" applyBorder="1" applyAlignment="1" applyProtection="1">
      <alignment horizontal="left" wrapText="1"/>
    </xf>
    <xf numFmtId="0" fontId="0" fillId="0" borderId="0" xfId="0" applyBorder="1" applyAlignment="1" applyProtection="1">
      <alignment horizontal="left" wrapText="1"/>
    </xf>
    <xf numFmtId="37" fontId="3" fillId="17" borderId="0" xfId="1" applyNumberFormat="1" applyFont="1" applyFill="1" applyBorder="1" applyAlignment="1" applyProtection="1"/>
    <xf numFmtId="0" fontId="0" fillId="17" borderId="0" xfId="0" applyFill="1" applyAlignment="1"/>
    <xf numFmtId="0" fontId="0" fillId="17" borderId="106" xfId="0" applyFill="1" applyBorder="1" applyAlignment="1" applyProtection="1"/>
    <xf numFmtId="0" fontId="0" fillId="17" borderId="106" xfId="0" applyFill="1" applyBorder="1" applyAlignment="1"/>
    <xf numFmtId="37" fontId="30" fillId="17" borderId="0" xfId="1" applyNumberFormat="1" applyFont="1" applyFill="1" applyBorder="1" applyAlignment="1" applyProtection="1"/>
    <xf numFmtId="0" fontId="0" fillId="4" borderId="9" xfId="0" applyFill="1" applyBorder="1" applyAlignment="1" applyProtection="1">
      <alignment horizontal="center" vertical="top"/>
    </xf>
    <xf numFmtId="0" fontId="0" fillId="4" borderId="10" xfId="0" applyFill="1" applyBorder="1" applyAlignment="1" applyProtection="1">
      <alignment horizontal="center" vertical="top"/>
    </xf>
    <xf numFmtId="0" fontId="2" fillId="0" borderId="8" xfId="0" applyFont="1" applyFill="1"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13" fillId="8" borderId="135" xfId="0" applyFont="1" applyFill="1" applyBorder="1" applyAlignment="1" applyProtection="1">
      <alignment horizontal="left" wrapText="1"/>
    </xf>
    <xf numFmtId="0" fontId="13" fillId="8" borderId="136" xfId="0" applyFont="1" applyFill="1" applyBorder="1" applyAlignment="1" applyProtection="1">
      <alignment horizontal="left" wrapText="1"/>
    </xf>
    <xf numFmtId="0" fontId="13" fillId="8" borderId="137" xfId="0" applyFont="1" applyFill="1" applyBorder="1" applyAlignment="1" applyProtection="1">
      <alignment horizontal="left" wrapText="1"/>
    </xf>
    <xf numFmtId="0" fontId="3" fillId="0" borderId="108" xfId="0" applyFont="1" applyFill="1" applyBorder="1" applyAlignment="1" applyProtection="1">
      <alignment horizontal="center" vertical="top"/>
    </xf>
    <xf numFmtId="0" fontId="0" fillId="0" borderId="30" xfId="0" applyFill="1" applyBorder="1" applyAlignment="1" applyProtection="1">
      <alignment horizontal="center" vertical="top"/>
    </xf>
    <xf numFmtId="0" fontId="0" fillId="0" borderId="31" xfId="0" applyFill="1" applyBorder="1" applyAlignment="1" applyProtection="1">
      <alignment horizontal="center" vertical="top"/>
    </xf>
    <xf numFmtId="0" fontId="15" fillId="4" borderId="132" xfId="0" applyFont="1" applyFill="1" applyBorder="1" applyAlignment="1" applyProtection="1">
      <alignment horizontal="left" vertical="top"/>
    </xf>
    <xf numFmtId="0" fontId="16" fillId="0" borderId="134" xfId="0" applyFont="1" applyBorder="1" applyAlignment="1" applyProtection="1">
      <alignment horizontal="left" vertical="top"/>
    </xf>
    <xf numFmtId="0" fontId="0" fillId="0" borderId="134" xfId="0" applyBorder="1" applyAlignment="1"/>
    <xf numFmtId="0" fontId="0" fillId="0" borderId="133" xfId="0" applyBorder="1" applyAlignment="1"/>
    <xf numFmtId="0" fontId="3" fillId="0" borderId="83" xfId="0" applyFont="1" applyBorder="1" applyAlignment="1" applyProtection="1">
      <alignment horizontal="left"/>
    </xf>
    <xf numFmtId="0" fontId="0" fillId="0" borderId="77" xfId="0" applyBorder="1" applyAlignment="1" applyProtection="1">
      <alignment horizontal="left"/>
    </xf>
    <xf numFmtId="0" fontId="3" fillId="0" borderId="84" xfId="0" applyFont="1" applyBorder="1" applyAlignment="1" applyProtection="1">
      <alignment horizontal="left"/>
    </xf>
    <xf numFmtId="0" fontId="0" fillId="0" borderId="79" xfId="0" applyBorder="1" applyAlignment="1" applyProtection="1"/>
    <xf numFmtId="0" fontId="3" fillId="0" borderId="84" xfId="0" applyFont="1" applyBorder="1" applyAlignment="1" applyProtection="1">
      <alignment horizontal="left" vertical="top"/>
    </xf>
    <xf numFmtId="0" fontId="0" fillId="0" borderId="79" xfId="0" applyBorder="1" applyAlignment="1" applyProtection="1">
      <alignment vertical="top"/>
    </xf>
    <xf numFmtId="0" fontId="3" fillId="0" borderId="86" xfId="0" applyFont="1" applyBorder="1" applyAlignment="1" applyProtection="1">
      <alignment horizontal="left"/>
    </xf>
    <xf numFmtId="0" fontId="0" fillId="0" borderId="87" xfId="0" applyBorder="1" applyAlignment="1" applyProtection="1">
      <alignment horizontal="left"/>
    </xf>
    <xf numFmtId="0" fontId="3" fillId="2" borderId="83" xfId="0" applyFont="1" applyFill="1" applyBorder="1" applyAlignment="1" applyProtection="1">
      <alignment horizontal="center" vertical="top"/>
    </xf>
    <xf numFmtId="0" fontId="0" fillId="0" borderId="77" xfId="0" applyBorder="1" applyAlignment="1" applyProtection="1">
      <alignment horizontal="center"/>
    </xf>
    <xf numFmtId="0" fontId="0" fillId="0" borderId="49" xfId="0" applyBorder="1" applyAlignment="1" applyProtection="1">
      <alignment horizontal="center"/>
    </xf>
    <xf numFmtId="0" fontId="0" fillId="2" borderId="84" xfId="0" applyFill="1" applyBorder="1" applyAlignment="1" applyProtection="1">
      <alignment horizontal="center" vertical="top"/>
    </xf>
    <xf numFmtId="0" fontId="0" fillId="0" borderId="79" xfId="0" applyBorder="1" applyAlignment="1" applyProtection="1">
      <alignment horizontal="center"/>
    </xf>
    <xf numFmtId="0" fontId="0" fillId="0" borderId="50" xfId="0" applyBorder="1" applyAlignment="1" applyProtection="1">
      <alignment horizontal="center"/>
    </xf>
    <xf numFmtId="0" fontId="0" fillId="2" borderId="86" xfId="0" applyFill="1" applyBorder="1" applyAlignment="1" applyProtection="1">
      <alignment horizontal="center" vertical="center"/>
    </xf>
    <xf numFmtId="0" fontId="0" fillId="0" borderId="87" xfId="0" applyBorder="1" applyAlignment="1" applyProtection="1"/>
    <xf numFmtId="0" fontId="0" fillId="0" borderId="76" xfId="0" applyBorder="1" applyAlignment="1" applyProtection="1"/>
    <xf numFmtId="0" fontId="0" fillId="0" borderId="9" xfId="0" applyFill="1" applyBorder="1" applyAlignment="1" applyProtection="1">
      <alignment horizontal="center" vertical="top"/>
    </xf>
    <xf numFmtId="0" fontId="0" fillId="0" borderId="10" xfId="0" applyFill="1" applyBorder="1" applyAlignment="1" applyProtection="1">
      <alignment horizontal="center" vertical="top"/>
    </xf>
    <xf numFmtId="0" fontId="2" fillId="12" borderId="8" xfId="0" applyFont="1" applyFill="1" applyBorder="1" applyAlignment="1" applyProtection="1">
      <alignment horizontal="center" vertical="top"/>
    </xf>
    <xf numFmtId="0" fontId="0" fillId="12" borderId="9" xfId="0" applyFill="1" applyBorder="1" applyAlignment="1" applyProtection="1">
      <alignment horizontal="center" vertical="top"/>
    </xf>
    <xf numFmtId="0" fontId="0" fillId="12" borderId="10" xfId="0" applyFill="1" applyBorder="1" applyAlignment="1" applyProtection="1">
      <alignment horizontal="center" vertical="top"/>
    </xf>
    <xf numFmtId="0" fontId="8" fillId="2" borderId="3" xfId="0" applyFont="1" applyFill="1" applyBorder="1" applyAlignment="1" applyProtection="1">
      <alignment horizontal="center"/>
    </xf>
    <xf numFmtId="0" fontId="8" fillId="2" borderId="4" xfId="0" applyFont="1" applyFill="1" applyBorder="1" applyAlignment="1" applyProtection="1">
      <alignment horizontal="center"/>
    </xf>
    <xf numFmtId="0" fontId="8" fillId="2" borderId="5" xfId="0" applyFont="1" applyFill="1" applyBorder="1" applyAlignment="1" applyProtection="1">
      <alignment horizontal="center"/>
    </xf>
    <xf numFmtId="0" fontId="8" fillId="2" borderId="7" xfId="0" applyFont="1" applyFill="1" applyBorder="1" applyAlignment="1" applyProtection="1">
      <alignment horizontal="center"/>
    </xf>
    <xf numFmtId="0" fontId="8" fillId="0" borderId="11" xfId="0" applyFont="1" applyBorder="1" applyAlignment="1" applyProtection="1">
      <alignment horizontal="left"/>
    </xf>
    <xf numFmtId="0" fontId="0" fillId="0" borderId="2" xfId="0" applyBorder="1" applyAlignment="1" applyProtection="1">
      <alignment horizontal="left"/>
    </xf>
    <xf numFmtId="0" fontId="8" fillId="0" borderId="3" xfId="0" applyFont="1" applyBorder="1" applyAlignment="1" applyProtection="1">
      <alignment horizontal="left" vertical="top"/>
    </xf>
    <xf numFmtId="0" fontId="0" fillId="0" borderId="4" xfId="0" applyBorder="1" applyAlignment="1" applyProtection="1">
      <alignment horizontal="left" vertical="top"/>
    </xf>
    <xf numFmtId="0" fontId="8" fillId="0" borderId="5" xfId="0" applyFont="1" applyBorder="1" applyAlignment="1" applyProtection="1">
      <alignment horizontal="left" vertical="top"/>
    </xf>
    <xf numFmtId="0" fontId="0" fillId="0" borderId="7" xfId="0" applyBorder="1" applyAlignment="1" applyProtection="1">
      <alignment horizontal="left" vertical="top"/>
    </xf>
    <xf numFmtId="0" fontId="3" fillId="0" borderId="0" xfId="0" applyFont="1" applyAlignment="1" applyProtection="1"/>
    <xf numFmtId="0" fontId="0" fillId="0" borderId="0" xfId="0" applyAlignment="1"/>
    <xf numFmtId="0" fontId="3" fillId="4" borderId="19" xfId="0" applyFont="1" applyFill="1" applyBorder="1" applyAlignment="1" applyProtection="1">
      <alignment horizontal="center"/>
    </xf>
    <xf numFmtId="0" fontId="0" fillId="4" borderId="20" xfId="0" applyFill="1" applyBorder="1" applyAlignment="1" applyProtection="1">
      <alignment horizontal="center"/>
    </xf>
    <xf numFmtId="0" fontId="0" fillId="4" borderId="21" xfId="0" applyFill="1" applyBorder="1" applyAlignment="1" applyProtection="1">
      <alignment horizontal="center"/>
    </xf>
    <xf numFmtId="0" fontId="3" fillId="18" borderId="25" xfId="0" applyFont="1" applyFill="1" applyBorder="1" applyAlignment="1" applyProtection="1">
      <alignment horizontal="center" vertical="top"/>
    </xf>
    <xf numFmtId="0" fontId="0" fillId="18" borderId="18" xfId="0" applyFill="1" applyBorder="1" applyAlignment="1" applyProtection="1">
      <alignment horizontal="center" vertical="top"/>
    </xf>
    <xf numFmtId="0" fontId="0" fillId="18" borderId="26" xfId="0" applyFill="1" applyBorder="1" applyAlignment="1" applyProtection="1">
      <alignment horizontal="center" vertical="top"/>
    </xf>
  </cellXfs>
  <cellStyles count="4">
    <cellStyle name="Comma" xfId="1" builtinId="3"/>
    <cellStyle name="Hyperlink" xfId="2" builtinId="8"/>
    <cellStyle name="Normal" xfId="0" builtinId="0"/>
    <cellStyle name="Percent" xfId="3" builtinId="5"/>
  </cellStyles>
  <dxfs count="37">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7030A0"/>
      </font>
      <fill>
        <patternFill>
          <bgColor theme="7" tint="0.79998168889431442"/>
        </patternFill>
      </fill>
      <border>
        <left style="thin">
          <color rgb="FF7030A0"/>
        </left>
        <right style="thin">
          <color rgb="FF7030A0"/>
        </right>
        <top style="thin">
          <color rgb="FF7030A0"/>
        </top>
        <bottom style="thin">
          <color rgb="FF7030A0"/>
        </bottom>
        <vertical/>
        <horizontal/>
      </border>
    </dxf>
    <dxf>
      <font>
        <color rgb="FFC00000"/>
      </font>
      <fill>
        <patternFill patternType="gray0625">
          <bgColor rgb="FFFFFF00"/>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0000FF"/>
      <color rgb="FF6600CC"/>
      <color rgb="FFFF5050"/>
      <color rgb="FF6600FF"/>
      <color rgb="FF7030A0"/>
      <color rgb="FFFFFFFF"/>
      <color rgb="FFFFFF99"/>
      <color rgb="FF290A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budget@jmu.edu?subject=FY24%20EG%20Initiative%20Form" TargetMode="External"/><Relationship Id="rId2" Type="http://schemas.openxmlformats.org/officeDocument/2006/relationships/hyperlink" Target="https://www.jmu.edu/budgetmgmt/budget-development-process.shtml" TargetMode="External"/><Relationship Id="rId1" Type="http://schemas.openxmlformats.org/officeDocument/2006/relationships/hyperlink" Target="https://www.jmu.edu/jmuplans/core-qualities-goals.shtml" TargetMode="External"/></Relationships>
</file>

<file path=xl/drawings/drawing1.xml><?xml version="1.0" encoding="utf-8"?>
<xdr:wsDr xmlns:xdr="http://schemas.openxmlformats.org/drawingml/2006/spreadsheetDrawing" xmlns:a="http://schemas.openxmlformats.org/drawingml/2006/main">
  <xdr:twoCellAnchor>
    <xdr:from>
      <xdr:col>1</xdr:col>
      <xdr:colOff>1630680</xdr:colOff>
      <xdr:row>8</xdr:row>
      <xdr:rowOff>53340</xdr:rowOff>
    </xdr:from>
    <xdr:to>
      <xdr:col>1</xdr:col>
      <xdr:colOff>5654040</xdr:colOff>
      <xdr:row>9</xdr:row>
      <xdr:rowOff>205740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630680" y="2659380"/>
          <a:ext cx="4023360" cy="3657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bg1"/>
              </a:solidFill>
              <a:effectLst/>
              <a:latin typeface="Arial" panose="020B0604020202020204" pitchFamily="34" charset="0"/>
              <a:ea typeface="+mn-ea"/>
              <a:cs typeface="Arial" panose="020B0604020202020204" pitchFamily="34" charset="0"/>
            </a:rPr>
            <a:t>JMU's Strategic Plan, 2020</a:t>
          </a:r>
          <a:r>
            <a:rPr lang="en-US" sz="1400" b="1" i="0" u="none" strike="noStrike" baseline="0">
              <a:solidFill>
                <a:schemeClr val="bg1"/>
              </a:solidFill>
              <a:effectLst/>
              <a:latin typeface="Arial" panose="020B0604020202020204" pitchFamily="34" charset="0"/>
              <a:ea typeface="+mn-ea"/>
              <a:cs typeface="Arial" panose="020B0604020202020204" pitchFamily="34" charset="0"/>
            </a:rPr>
            <a:t> - 2026</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1640725</xdr:colOff>
      <xdr:row>14</xdr:row>
      <xdr:rowOff>1193223</xdr:rowOff>
    </xdr:from>
    <xdr:to>
      <xdr:col>1</xdr:col>
      <xdr:colOff>5664085</xdr:colOff>
      <xdr:row>14</xdr:row>
      <xdr:rowOff>1662546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100-000003000000}"/>
            </a:ext>
          </a:extLst>
        </xdr:cNvPr>
        <xdr:cNvSpPr txBox="1"/>
      </xdr:nvSpPr>
      <xdr:spPr>
        <a:xfrm>
          <a:off x="2723111" y="5592041"/>
          <a:ext cx="4023360" cy="469323"/>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baseline="0">
              <a:solidFill>
                <a:schemeClr val="bg1"/>
              </a:solidFill>
              <a:effectLst/>
              <a:latin typeface="Arial" panose="020B0604020202020204" pitchFamily="34" charset="0"/>
              <a:ea typeface="+mn-ea"/>
              <a:cs typeface="Arial" panose="020B0604020202020204" pitchFamily="34" charset="0"/>
            </a:rPr>
            <a:t>FY24 Budget Planning and Development</a:t>
          </a:r>
        </a:p>
        <a:p>
          <a:pPr marL="0" marR="0" lvl="0" indent="0" algn="ctr" defTabSz="914400" eaLnBrk="1" fontAlgn="auto" latinLnBrk="0" hangingPunct="1">
            <a:lnSpc>
              <a:spcPct val="100000"/>
            </a:lnSpc>
            <a:spcBef>
              <a:spcPts val="0"/>
            </a:spcBef>
            <a:spcAft>
              <a:spcPts val="0"/>
            </a:spcAft>
            <a:buClrTx/>
            <a:buSzTx/>
            <a:buFontTx/>
            <a:buNone/>
            <a:tabLst/>
            <a:defRPr/>
          </a:pPr>
          <a:r>
            <a:rPr lang="en-US" sz="1000" b="1" i="1" u="none" strike="noStrike" baseline="0">
              <a:solidFill>
                <a:schemeClr val="bg1"/>
              </a:solidFill>
              <a:effectLst/>
              <a:latin typeface="Arial" panose="020B0604020202020204" pitchFamily="34" charset="0"/>
              <a:ea typeface="+mn-ea"/>
              <a:cs typeface="Arial" panose="020B0604020202020204" pitchFamily="34" charset="0"/>
            </a:rPr>
            <a:t>(Click here to access OBM website)</a:t>
          </a:r>
          <a:endParaRPr lang="en-US" sz="800" i="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2156114</xdr:colOff>
      <xdr:row>16</xdr:row>
      <xdr:rowOff>86591</xdr:rowOff>
    </xdr:from>
    <xdr:to>
      <xdr:col>1</xdr:col>
      <xdr:colOff>5212774</xdr:colOff>
      <xdr:row>16</xdr:row>
      <xdr:rowOff>649432</xdr:rowOff>
    </xdr:to>
    <xdr:sp macro="" textlink="">
      <xdr:nvSpPr>
        <xdr:cNvPr id="4" name="TextBox 3">
          <a:hlinkClick xmlns:r="http://schemas.openxmlformats.org/officeDocument/2006/relationships" r:id="rId3"/>
          <a:extLst>
            <a:ext uri="{FF2B5EF4-FFF2-40B4-BE49-F238E27FC236}">
              <a16:creationId xmlns:a16="http://schemas.microsoft.com/office/drawing/2014/main" id="{D5A76112-B063-44E5-B175-7DCD4DE51434}"/>
            </a:ext>
          </a:extLst>
        </xdr:cNvPr>
        <xdr:cNvSpPr txBox="1"/>
      </xdr:nvSpPr>
      <xdr:spPr>
        <a:xfrm>
          <a:off x="3238500" y="6554932"/>
          <a:ext cx="3056660" cy="562841"/>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600" b="1">
              <a:latin typeface="Arial" panose="020B0604020202020204" pitchFamily="34" charset="0"/>
              <a:cs typeface="Arial" panose="020B0604020202020204" pitchFamily="34" charset="0"/>
            </a:rPr>
            <a:t>budget</a:t>
          </a:r>
          <a:r>
            <a:rPr lang="en-US" sz="1600" b="1" baseline="0">
              <a:latin typeface="Arial" panose="020B0604020202020204" pitchFamily="34" charset="0"/>
              <a:cs typeface="Arial" panose="020B0604020202020204" pitchFamily="34" charset="0"/>
            </a:rPr>
            <a:t>@jmu.edu</a:t>
          </a:r>
        </a:p>
        <a:p>
          <a:pPr algn="ctr"/>
          <a:r>
            <a:rPr lang="en-US" sz="1000" b="1" i="1" baseline="0">
              <a:latin typeface="Arial" panose="020B0604020202020204" pitchFamily="34" charset="0"/>
              <a:cs typeface="Arial" panose="020B0604020202020204" pitchFamily="34" charset="0"/>
            </a:rPr>
            <a:t>(Click here to compose email to OBM)</a:t>
          </a:r>
          <a:endParaRPr lang="en-US" sz="1000" b="1" i="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B1:B152"/>
  <sheetViews>
    <sheetView showGridLines="0" tabSelected="1" zoomScale="110" zoomScaleNormal="110" zoomScaleSheetLayoutView="76" workbookViewId="0">
      <selection activeCell="A7" sqref="A7"/>
    </sheetView>
  </sheetViews>
  <sheetFormatPr defaultColWidth="8.7109375" defaultRowHeight="12.75" x14ac:dyDescent="0.2"/>
  <cols>
    <col min="1" max="1" width="16.28515625" style="297" customWidth="1"/>
    <col min="2" max="2" width="108.7109375" style="297" customWidth="1"/>
    <col min="3" max="16384" width="8.7109375" style="297"/>
  </cols>
  <sheetData>
    <row r="1" spans="2:2" x14ac:dyDescent="0.2">
      <c r="B1" s="97"/>
    </row>
    <row r="2" spans="2:2" ht="15.75" x14ac:dyDescent="0.2">
      <c r="B2" s="360" t="s">
        <v>16</v>
      </c>
    </row>
    <row r="3" spans="2:2" ht="15" x14ac:dyDescent="0.2">
      <c r="B3" s="361"/>
    </row>
    <row r="4" spans="2:2" ht="46.5" customHeight="1" x14ac:dyDescent="0.2">
      <c r="B4" s="362" t="s">
        <v>225</v>
      </c>
    </row>
    <row r="5" spans="2:2" ht="12.75" customHeight="1" x14ac:dyDescent="0.2">
      <c r="B5" s="363"/>
    </row>
    <row r="6" spans="2:2" ht="28.5" x14ac:dyDescent="0.2">
      <c r="B6" s="362" t="s">
        <v>232</v>
      </c>
    </row>
    <row r="7" spans="2:2" s="365" customFormat="1" ht="12.75" customHeight="1" x14ac:dyDescent="0.2">
      <c r="B7" s="364"/>
    </row>
    <row r="8" spans="2:2" ht="62.1" customHeight="1" x14ac:dyDescent="0.2">
      <c r="B8" s="366" t="s">
        <v>233</v>
      </c>
    </row>
    <row r="9" spans="2:2" ht="17.100000000000001" customHeight="1" x14ac:dyDescent="0.2">
      <c r="B9" s="367"/>
    </row>
    <row r="10" spans="2:2" ht="22.9" customHeight="1" x14ac:dyDescent="0.2">
      <c r="B10" s="368"/>
    </row>
    <row r="11" spans="2:2" ht="30" customHeight="1" x14ac:dyDescent="0.2">
      <c r="B11" s="362" t="s">
        <v>175</v>
      </c>
    </row>
    <row r="12" spans="2:2" ht="12.75" customHeight="1" x14ac:dyDescent="0.2">
      <c r="B12" s="362"/>
    </row>
    <row r="13" spans="2:2" ht="46.15" customHeight="1" x14ac:dyDescent="0.2">
      <c r="B13" s="362" t="s">
        <v>234</v>
      </c>
    </row>
    <row r="14" spans="2:2" ht="12.75" customHeight="1" x14ac:dyDescent="0.2">
      <c r="B14" s="362"/>
    </row>
    <row r="15" spans="2:2" ht="138.75" customHeight="1" x14ac:dyDescent="0.2">
      <c r="B15" s="369" t="s">
        <v>226</v>
      </c>
    </row>
    <row r="16" spans="2:2" ht="24" customHeight="1" x14ac:dyDescent="0.2">
      <c r="B16" s="389" t="s">
        <v>227</v>
      </c>
    </row>
    <row r="17" spans="2:2" ht="69" customHeight="1" x14ac:dyDescent="0.2">
      <c r="B17" s="390"/>
    </row>
    <row r="18" spans="2:2" x14ac:dyDescent="0.2">
      <c r="B18" s="370"/>
    </row>
    <row r="19" spans="2:2" ht="15.75" x14ac:dyDescent="0.2">
      <c r="B19" s="360" t="s">
        <v>17</v>
      </c>
    </row>
    <row r="20" spans="2:2" x14ac:dyDescent="0.2">
      <c r="B20" s="371"/>
    </row>
    <row r="21" spans="2:2" ht="28.5" x14ac:dyDescent="0.2">
      <c r="B21" s="362" t="s">
        <v>18</v>
      </c>
    </row>
    <row r="22" spans="2:2" ht="13.5" thickBot="1" x14ac:dyDescent="0.25">
      <c r="B22" s="372"/>
    </row>
    <row r="23" spans="2:2" ht="18.75" thickBot="1" x14ac:dyDescent="0.25">
      <c r="B23" s="373" t="s">
        <v>124</v>
      </c>
    </row>
    <row r="24" spans="2:2" ht="18" x14ac:dyDescent="0.2">
      <c r="B24" s="374"/>
    </row>
    <row r="25" spans="2:2" ht="15.75" x14ac:dyDescent="0.2">
      <c r="B25" s="375" t="s">
        <v>108</v>
      </c>
    </row>
    <row r="26" spans="2:2" ht="15.75" x14ac:dyDescent="0.2">
      <c r="B26" s="376"/>
    </row>
    <row r="27" spans="2:2" ht="15.75" x14ac:dyDescent="0.2">
      <c r="B27" s="377" t="s">
        <v>146</v>
      </c>
    </row>
    <row r="28" spans="2:2" x14ac:dyDescent="0.2">
      <c r="B28" s="372"/>
    </row>
    <row r="29" spans="2:2" ht="77.650000000000006" customHeight="1" x14ac:dyDescent="0.2">
      <c r="B29" s="362" t="s">
        <v>195</v>
      </c>
    </row>
    <row r="30" spans="2:2" x14ac:dyDescent="0.2">
      <c r="B30" s="378"/>
    </row>
    <row r="31" spans="2:2" ht="28.5" x14ac:dyDescent="0.2">
      <c r="B31" s="362" t="s">
        <v>196</v>
      </c>
    </row>
    <row r="32" spans="2:2" ht="14.25" x14ac:dyDescent="0.2">
      <c r="B32" s="362"/>
    </row>
    <row r="33" spans="2:2" ht="19.5" customHeight="1" x14ac:dyDescent="0.2">
      <c r="B33" s="362" t="s">
        <v>197</v>
      </c>
    </row>
    <row r="34" spans="2:2" ht="14.25" x14ac:dyDescent="0.2">
      <c r="B34" s="362"/>
    </row>
    <row r="35" spans="2:2" ht="42.75" x14ac:dyDescent="0.2">
      <c r="B35" s="362" t="s">
        <v>198</v>
      </c>
    </row>
    <row r="36" spans="2:2" ht="14.25" x14ac:dyDescent="0.2">
      <c r="B36" s="362"/>
    </row>
    <row r="37" spans="2:2" ht="15" x14ac:dyDescent="0.2">
      <c r="B37" s="379" t="s">
        <v>130</v>
      </c>
    </row>
    <row r="38" spans="2:2" ht="14.25" x14ac:dyDescent="0.2">
      <c r="B38" s="362"/>
    </row>
    <row r="39" spans="2:2" ht="15.75" x14ac:dyDescent="0.2">
      <c r="B39" s="377" t="s">
        <v>4</v>
      </c>
    </row>
    <row r="40" spans="2:2" ht="14.25" x14ac:dyDescent="0.2">
      <c r="B40" s="362"/>
    </row>
    <row r="41" spans="2:2" ht="30.75" customHeight="1" x14ac:dyDescent="0.2">
      <c r="B41" s="362" t="s">
        <v>237</v>
      </c>
    </row>
    <row r="42" spans="2:2" ht="12.75" customHeight="1" x14ac:dyDescent="0.2">
      <c r="B42" s="362"/>
    </row>
    <row r="43" spans="2:2" ht="32.25" customHeight="1" x14ac:dyDescent="0.2">
      <c r="B43" s="362" t="s">
        <v>238</v>
      </c>
    </row>
    <row r="44" spans="2:2" ht="12.75" customHeight="1" x14ac:dyDescent="0.2">
      <c r="B44" s="362"/>
    </row>
    <row r="45" spans="2:2" ht="32.25" customHeight="1" x14ac:dyDescent="0.2">
      <c r="B45" s="362" t="s">
        <v>235</v>
      </c>
    </row>
    <row r="46" spans="2:2" ht="12.75" customHeight="1" x14ac:dyDescent="0.2">
      <c r="B46" s="362"/>
    </row>
    <row r="47" spans="2:2" ht="28.5" x14ac:dyDescent="0.2">
      <c r="B47" s="362" t="s">
        <v>236</v>
      </c>
    </row>
    <row r="48" spans="2:2" ht="14.25" x14ac:dyDescent="0.2">
      <c r="B48" s="362"/>
    </row>
    <row r="49" spans="2:2" ht="14.25" x14ac:dyDescent="0.2">
      <c r="B49" s="362" t="s">
        <v>143</v>
      </c>
    </row>
    <row r="50" spans="2:2" ht="15" customHeight="1" x14ac:dyDescent="0.2">
      <c r="B50" s="362"/>
    </row>
    <row r="51" spans="2:2" ht="15.75" x14ac:dyDescent="0.2">
      <c r="B51" s="375" t="s">
        <v>140</v>
      </c>
    </row>
    <row r="52" spans="2:2" ht="18" customHeight="1" x14ac:dyDescent="0.2">
      <c r="B52" s="380" t="s">
        <v>125</v>
      </c>
    </row>
    <row r="53" spans="2:2" ht="30" customHeight="1" x14ac:dyDescent="0.2">
      <c r="B53" s="381" t="s">
        <v>199</v>
      </c>
    </row>
    <row r="54" spans="2:2" ht="30" customHeight="1" x14ac:dyDescent="0.2">
      <c r="B54" s="362" t="s">
        <v>147</v>
      </c>
    </row>
    <row r="55" spans="2:2" ht="14.25" x14ac:dyDescent="0.2">
      <c r="B55" s="362"/>
    </row>
    <row r="56" spans="2:2" ht="15" x14ac:dyDescent="0.2">
      <c r="B56" s="380" t="s">
        <v>152</v>
      </c>
    </row>
    <row r="57" spans="2:2" ht="14.25" x14ac:dyDescent="0.2">
      <c r="B57" s="382" t="s">
        <v>200</v>
      </c>
    </row>
    <row r="58" spans="2:2" ht="30" customHeight="1" x14ac:dyDescent="0.2">
      <c r="B58" s="362" t="s">
        <v>156</v>
      </c>
    </row>
    <row r="59" spans="2:2" ht="12.75" customHeight="1" x14ac:dyDescent="0.2">
      <c r="B59" s="362"/>
    </row>
    <row r="60" spans="2:2" ht="15" x14ac:dyDescent="0.2">
      <c r="B60" s="380" t="s">
        <v>126</v>
      </c>
    </row>
    <row r="61" spans="2:2" ht="33.75" customHeight="1" x14ac:dyDescent="0.2">
      <c r="B61" s="381" t="s">
        <v>201</v>
      </c>
    </row>
    <row r="62" spans="2:2" ht="28.5" x14ac:dyDescent="0.2">
      <c r="B62" s="362" t="s">
        <v>139</v>
      </c>
    </row>
    <row r="63" spans="2:2" ht="14.25" x14ac:dyDescent="0.2">
      <c r="B63" s="381"/>
    </row>
    <row r="64" spans="2:2" ht="30" x14ac:dyDescent="0.2">
      <c r="B64" s="380" t="s">
        <v>127</v>
      </c>
    </row>
    <row r="65" spans="2:2" ht="30" customHeight="1" x14ac:dyDescent="0.2">
      <c r="B65" s="381" t="s">
        <v>202</v>
      </c>
    </row>
    <row r="66" spans="2:2" ht="14.25" x14ac:dyDescent="0.2">
      <c r="B66" s="362" t="s">
        <v>128</v>
      </c>
    </row>
    <row r="67" spans="2:2" ht="14.25" x14ac:dyDescent="0.2">
      <c r="B67" s="362"/>
    </row>
    <row r="68" spans="2:2" ht="40.15" customHeight="1" x14ac:dyDescent="0.2">
      <c r="B68" s="381" t="s">
        <v>239</v>
      </c>
    </row>
    <row r="69" spans="2:2" ht="28.5" x14ac:dyDescent="0.2">
      <c r="B69" s="362" t="s">
        <v>129</v>
      </c>
    </row>
    <row r="70" spans="2:2" ht="14.25" x14ac:dyDescent="0.2">
      <c r="B70" s="362"/>
    </row>
    <row r="71" spans="2:2" ht="45" x14ac:dyDescent="0.2">
      <c r="B71" s="380" t="s">
        <v>170</v>
      </c>
    </row>
    <row r="72" spans="2:2" ht="30" customHeight="1" x14ac:dyDescent="0.2">
      <c r="B72" s="362" t="s">
        <v>203</v>
      </c>
    </row>
    <row r="73" spans="2:2" ht="15" x14ac:dyDescent="0.2">
      <c r="B73" s="362" t="s">
        <v>204</v>
      </c>
    </row>
    <row r="74" spans="2:2" ht="40.15" customHeight="1" x14ac:dyDescent="0.2">
      <c r="B74" s="381" t="s">
        <v>240</v>
      </c>
    </row>
    <row r="75" spans="2:2" ht="14.25" x14ac:dyDescent="0.2">
      <c r="B75" s="362" t="s">
        <v>171</v>
      </c>
    </row>
    <row r="76" spans="2:2" ht="15" customHeight="1" x14ac:dyDescent="0.2">
      <c r="B76" s="362"/>
    </row>
    <row r="77" spans="2:2" ht="30" x14ac:dyDescent="0.2">
      <c r="B77" s="379" t="s">
        <v>131</v>
      </c>
    </row>
    <row r="78" spans="2:2" ht="12.75" customHeight="1" x14ac:dyDescent="0.2">
      <c r="B78" s="379"/>
    </row>
    <row r="79" spans="2:2" ht="15.75" x14ac:dyDescent="0.2">
      <c r="B79" s="375" t="s">
        <v>104</v>
      </c>
    </row>
    <row r="80" spans="2:2" s="285" customFormat="1" ht="74.25" customHeight="1" x14ac:dyDescent="0.2">
      <c r="B80" s="379" t="s">
        <v>205</v>
      </c>
    </row>
    <row r="81" spans="2:2" s="285" customFormat="1" ht="20.25" x14ac:dyDescent="0.2">
      <c r="B81" s="383" t="s">
        <v>132</v>
      </c>
    </row>
    <row r="82" spans="2:2" s="285" customFormat="1" ht="15" x14ac:dyDescent="0.2">
      <c r="B82" s="384"/>
    </row>
    <row r="83" spans="2:2" s="285" customFormat="1" ht="14.25" x14ac:dyDescent="0.2">
      <c r="B83" s="385" t="s">
        <v>206</v>
      </c>
    </row>
    <row r="84" spans="2:2" s="285" customFormat="1" ht="12.75" customHeight="1" x14ac:dyDescent="0.2">
      <c r="B84" s="385" t="s">
        <v>207</v>
      </c>
    </row>
    <row r="85" spans="2:2" s="285" customFormat="1" ht="14.25" x14ac:dyDescent="0.2">
      <c r="B85" s="385" t="s">
        <v>208</v>
      </c>
    </row>
    <row r="86" spans="2:2" ht="15" x14ac:dyDescent="0.2">
      <c r="B86" s="384"/>
    </row>
    <row r="87" spans="2:2" ht="42.75" customHeight="1" x14ac:dyDescent="0.2">
      <c r="B87" s="379" t="s">
        <v>134</v>
      </c>
    </row>
    <row r="88" spans="2:2" ht="18" x14ac:dyDescent="0.2">
      <c r="B88" s="386" t="s">
        <v>135</v>
      </c>
    </row>
    <row r="89" spans="2:2" ht="15" thickBot="1" x14ac:dyDescent="0.25">
      <c r="B89" s="387"/>
    </row>
    <row r="90" spans="2:2" ht="18.75" thickBot="1" x14ac:dyDescent="0.25">
      <c r="B90" s="373" t="s">
        <v>133</v>
      </c>
    </row>
    <row r="91" spans="2:2" ht="14.25" x14ac:dyDescent="0.2">
      <c r="B91" s="362"/>
    </row>
    <row r="92" spans="2:2" ht="21.75" customHeight="1" x14ac:dyDescent="0.2">
      <c r="B92" s="375" t="s">
        <v>136</v>
      </c>
    </row>
    <row r="93" spans="2:2" ht="28.5" x14ac:dyDescent="0.2">
      <c r="B93" s="362" t="s">
        <v>209</v>
      </c>
    </row>
    <row r="94" spans="2:2" ht="12.75" customHeight="1" x14ac:dyDescent="0.2">
      <c r="B94" s="362"/>
    </row>
    <row r="95" spans="2:2" ht="14.25" x14ac:dyDescent="0.2">
      <c r="B95" s="362" t="s">
        <v>210</v>
      </c>
    </row>
    <row r="96" spans="2:2" ht="12.75" customHeight="1" x14ac:dyDescent="0.2">
      <c r="B96" s="362"/>
    </row>
    <row r="97" spans="2:2" ht="14.25" x14ac:dyDescent="0.2">
      <c r="B97" s="381" t="s">
        <v>211</v>
      </c>
    </row>
    <row r="98" spans="2:2" ht="12.75" customHeight="1" x14ac:dyDescent="0.2">
      <c r="B98" s="381"/>
    </row>
    <row r="99" spans="2:2" ht="14.25" x14ac:dyDescent="0.2">
      <c r="B99" s="362" t="s">
        <v>212</v>
      </c>
    </row>
    <row r="100" spans="2:2" ht="12.75" customHeight="1" x14ac:dyDescent="0.2">
      <c r="B100" s="362"/>
    </row>
    <row r="101" spans="2:2" ht="14.25" x14ac:dyDescent="0.2">
      <c r="B101" s="362" t="s">
        <v>213</v>
      </c>
    </row>
    <row r="102" spans="2:2" ht="12.75" customHeight="1" x14ac:dyDescent="0.2">
      <c r="B102" s="362"/>
    </row>
    <row r="103" spans="2:2" ht="42.75" x14ac:dyDescent="0.2">
      <c r="B103" s="381" t="s">
        <v>144</v>
      </c>
    </row>
    <row r="104" spans="2:2" ht="12.75" customHeight="1" x14ac:dyDescent="0.2">
      <c r="B104" s="362"/>
    </row>
    <row r="105" spans="2:2" ht="15" x14ac:dyDescent="0.2">
      <c r="B105" s="363" t="s">
        <v>231</v>
      </c>
    </row>
    <row r="106" spans="2:2" ht="14.25" x14ac:dyDescent="0.2">
      <c r="B106" s="362"/>
    </row>
    <row r="107" spans="2:2" ht="60" x14ac:dyDescent="0.2">
      <c r="B107" s="380" t="s">
        <v>214</v>
      </c>
    </row>
    <row r="108" spans="2:2" ht="12.75" customHeight="1" x14ac:dyDescent="0.2">
      <c r="B108" s="363"/>
    </row>
    <row r="109" spans="2:2" ht="15.75" x14ac:dyDescent="0.2">
      <c r="B109" s="375" t="s">
        <v>137</v>
      </c>
    </row>
    <row r="110" spans="2:2" ht="12.75" customHeight="1" x14ac:dyDescent="0.2">
      <c r="B110" s="362"/>
    </row>
    <row r="111" spans="2:2" ht="28.5" x14ac:dyDescent="0.2">
      <c r="B111" s="362" t="s">
        <v>209</v>
      </c>
    </row>
    <row r="112" spans="2:2" ht="12.75" customHeight="1" x14ac:dyDescent="0.2">
      <c r="B112" s="362"/>
    </row>
    <row r="113" spans="2:2" ht="28.5" x14ac:dyDescent="0.2">
      <c r="B113" s="362" t="s">
        <v>215</v>
      </c>
    </row>
    <row r="114" spans="2:2" ht="12.75" customHeight="1" x14ac:dyDescent="0.2">
      <c r="B114" s="362"/>
    </row>
    <row r="115" spans="2:2" ht="14.25" x14ac:dyDescent="0.2">
      <c r="B115" s="381" t="s">
        <v>211</v>
      </c>
    </row>
    <row r="116" spans="2:2" ht="12.75" customHeight="1" x14ac:dyDescent="0.2">
      <c r="B116" s="381"/>
    </row>
    <row r="117" spans="2:2" ht="28.5" x14ac:dyDescent="0.2">
      <c r="B117" s="362" t="s">
        <v>216</v>
      </c>
    </row>
    <row r="118" spans="2:2" ht="12.75" customHeight="1" x14ac:dyDescent="0.2">
      <c r="B118" s="97"/>
    </row>
    <row r="119" spans="2:2" ht="30" customHeight="1" x14ac:dyDescent="0.2">
      <c r="B119" s="362" t="s">
        <v>217</v>
      </c>
    </row>
    <row r="120" spans="2:2" ht="15" customHeight="1" x14ac:dyDescent="0.2">
      <c r="B120" s="362"/>
    </row>
    <row r="121" spans="2:2" ht="100.15" customHeight="1" x14ac:dyDescent="0.2">
      <c r="B121" s="381" t="s">
        <v>218</v>
      </c>
    </row>
    <row r="122" spans="2:2" ht="15" thickBot="1" x14ac:dyDescent="0.25">
      <c r="B122" s="362" t="s">
        <v>3</v>
      </c>
    </row>
    <row r="123" spans="2:2" ht="18.75" thickBot="1" x14ac:dyDescent="0.25">
      <c r="B123" s="373" t="s">
        <v>138</v>
      </c>
    </row>
    <row r="124" spans="2:2" ht="12.75" customHeight="1" x14ac:dyDescent="0.2">
      <c r="B124" s="362"/>
    </row>
    <row r="125" spans="2:2" ht="15.75" x14ac:dyDescent="0.2">
      <c r="B125" s="375" t="s">
        <v>154</v>
      </c>
    </row>
    <row r="126" spans="2:2" ht="16.5" thickBot="1" x14ac:dyDescent="0.25">
      <c r="B126" s="376"/>
    </row>
    <row r="127" spans="2:2" ht="48.75" thickTop="1" thickBot="1" x14ac:dyDescent="0.25">
      <c r="B127" s="388" t="s">
        <v>181</v>
      </c>
    </row>
    <row r="128" spans="2:2" ht="12.75" customHeight="1" thickTop="1" x14ac:dyDescent="0.2">
      <c r="B128" s="363"/>
    </row>
    <row r="129" spans="2:2" ht="28.5" x14ac:dyDescent="0.2">
      <c r="B129" s="362" t="s">
        <v>209</v>
      </c>
    </row>
    <row r="130" spans="2:2" ht="12.75" customHeight="1" x14ac:dyDescent="0.2">
      <c r="B130" s="362"/>
    </row>
    <row r="131" spans="2:2" ht="14.25" x14ac:dyDescent="0.2">
      <c r="B131" s="362" t="s">
        <v>219</v>
      </c>
    </row>
    <row r="132" spans="2:2" ht="12.75" customHeight="1" x14ac:dyDescent="0.2">
      <c r="B132" s="362"/>
    </row>
    <row r="133" spans="2:2" ht="14.25" x14ac:dyDescent="0.2">
      <c r="B133" s="362" t="s">
        <v>220</v>
      </c>
    </row>
    <row r="134" spans="2:2" ht="12.75" customHeight="1" x14ac:dyDescent="0.2">
      <c r="B134" s="362"/>
    </row>
    <row r="135" spans="2:2" ht="14.25" x14ac:dyDescent="0.2">
      <c r="B135" s="362" t="s">
        <v>221</v>
      </c>
    </row>
    <row r="136" spans="2:2" ht="12.75" customHeight="1" x14ac:dyDescent="0.2">
      <c r="B136" s="362"/>
    </row>
    <row r="137" spans="2:2" ht="12.75" customHeight="1" x14ac:dyDescent="0.2">
      <c r="B137" s="362"/>
    </row>
    <row r="138" spans="2:2" ht="28.5" x14ac:dyDescent="0.2">
      <c r="B138" s="381" t="s">
        <v>145</v>
      </c>
    </row>
    <row r="139" spans="2:2" ht="12.75" customHeight="1" x14ac:dyDescent="0.2">
      <c r="B139" s="363"/>
    </row>
    <row r="140" spans="2:2" ht="15.75" x14ac:dyDescent="0.2">
      <c r="B140" s="375" t="s">
        <v>155</v>
      </c>
    </row>
    <row r="141" spans="2:2" ht="12.75" customHeight="1" x14ac:dyDescent="0.2">
      <c r="B141" s="362"/>
    </row>
    <row r="142" spans="2:2" ht="28.5" x14ac:dyDescent="0.2">
      <c r="B142" s="362" t="s">
        <v>209</v>
      </c>
    </row>
    <row r="143" spans="2:2" ht="12.75" customHeight="1" x14ac:dyDescent="0.2">
      <c r="B143" s="362"/>
    </row>
    <row r="144" spans="2:2" ht="14.25" x14ac:dyDescent="0.2">
      <c r="B144" s="362" t="s">
        <v>222</v>
      </c>
    </row>
    <row r="145" spans="2:2" ht="12.75" customHeight="1" x14ac:dyDescent="0.2">
      <c r="B145" s="362"/>
    </row>
    <row r="146" spans="2:2" ht="14.25" x14ac:dyDescent="0.2">
      <c r="B146" s="362" t="s">
        <v>223</v>
      </c>
    </row>
    <row r="147" spans="2:2" ht="12.75" customHeight="1" x14ac:dyDescent="0.2">
      <c r="B147" s="362"/>
    </row>
    <row r="148" spans="2:2" ht="14.25" x14ac:dyDescent="0.2">
      <c r="B148" s="362" t="s">
        <v>224</v>
      </c>
    </row>
    <row r="149" spans="2:2" ht="14.25" x14ac:dyDescent="0.2">
      <c r="B149" s="362"/>
    </row>
    <row r="150" spans="2:2" ht="28.5" x14ac:dyDescent="0.2">
      <c r="B150" s="381" t="s">
        <v>153</v>
      </c>
    </row>
    <row r="151" spans="2:2" x14ac:dyDescent="0.2">
      <c r="B151" s="97"/>
    </row>
    <row r="152" spans="2:2" x14ac:dyDescent="0.2">
      <c r="B152" s="97"/>
    </row>
  </sheetData>
  <sheetProtection algorithmName="SHA-512" hashValue="IX3g1BiMvfAQ6Z5b27Ca4oA0XpjIqKbWahl8Y6EYUYEJyLIEPRODISLUK+mxLS+t4qKvyhV/GIe9yR38xFhsUg==" saltValue="u6CwRwH5b46uZgDAAD8iKg==" spinCount="100000" sheet="1" selectLockedCells="1"/>
  <pageMargins left="0.7" right="0.7" top="0.75" bottom="0.75" header="0.3" footer="0.4"/>
  <pageSetup scale="78" orientation="portrait" r:id="rId1"/>
  <headerFooter>
    <oddFooter>&amp;L&amp;8EGinit - Instructions&amp;C&amp;8&amp;D &amp;T&amp;R&amp;8Page &amp;P of &amp;N Pages</oddFooter>
  </headerFooter>
  <rowBreaks count="4" manualBreakCount="4">
    <brk id="18" min="1" max="1" man="1"/>
    <brk id="50" min="1" max="1" man="1"/>
    <brk id="89" min="1" max="1" man="1"/>
    <brk id="122" min="1"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249977111117893"/>
    <pageSetUpPr fitToPage="1"/>
  </sheetPr>
  <dimension ref="B1:H42"/>
  <sheetViews>
    <sheetView zoomScaleNormal="100" zoomScaleSheetLayoutView="44" workbookViewId="0">
      <selection activeCell="D4" sqref="D4"/>
    </sheetView>
  </sheetViews>
  <sheetFormatPr defaultColWidth="8.7109375" defaultRowHeight="12.75" x14ac:dyDescent="0.2"/>
  <cols>
    <col min="1" max="1" width="11.7109375" style="283" customWidth="1"/>
    <col min="2" max="2" width="60.7109375" style="283" customWidth="1"/>
    <col min="3" max="3" width="10.7109375" style="283" customWidth="1"/>
    <col min="4" max="4" width="50.7109375" style="283" customWidth="1"/>
    <col min="5" max="5" width="11.7109375" style="283" customWidth="1"/>
    <col min="6" max="16384" width="8.7109375" style="283"/>
  </cols>
  <sheetData>
    <row r="1" spans="2:8" ht="18.75" thickBot="1" x14ac:dyDescent="0.25">
      <c r="B1" s="426" t="s">
        <v>228</v>
      </c>
      <c r="C1" s="427"/>
      <c r="D1" s="428"/>
      <c r="E1" s="393"/>
      <c r="F1" s="394"/>
      <c r="G1" s="293"/>
      <c r="H1" s="293"/>
    </row>
    <row r="2" spans="2:8" ht="18" customHeight="1" thickBot="1" x14ac:dyDescent="0.3">
      <c r="B2" s="439" t="s">
        <v>108</v>
      </c>
      <c r="C2" s="439"/>
      <c r="D2" s="440"/>
      <c r="E2" s="395"/>
      <c r="F2" s="396"/>
      <c r="G2" s="294"/>
      <c r="H2" s="294"/>
    </row>
    <row r="3" spans="2:8" ht="13.5" thickBot="1" x14ac:dyDescent="0.25">
      <c r="B3" s="449" t="s">
        <v>0</v>
      </c>
      <c r="C3" s="450"/>
      <c r="D3" s="451"/>
      <c r="E3" s="286"/>
    </row>
    <row r="4" spans="2:8" x14ac:dyDescent="0.2">
      <c r="B4" s="90" t="s">
        <v>1</v>
      </c>
      <c r="C4" s="82" t="str">
        <f>IF(LEN(D4)&lt;=0, "Required", " ")</f>
        <v>Required</v>
      </c>
      <c r="D4" s="84"/>
      <c r="E4" s="287" t="str">
        <f>IF(LEN(C4)&lt;=0, "Required", " ")</f>
        <v xml:space="preserve"> </v>
      </c>
    </row>
    <row r="5" spans="2:8" x14ac:dyDescent="0.2">
      <c r="B5" s="90" t="s">
        <v>2</v>
      </c>
      <c r="C5" s="82" t="str">
        <f>IF(LEN(D5)&lt;= 3, "Required", " ")</f>
        <v>Required</v>
      </c>
      <c r="D5" s="85"/>
    </row>
    <row r="6" spans="2:8" ht="13.5" thickBot="1" x14ac:dyDescent="0.25">
      <c r="B6" s="13" t="s">
        <v>15</v>
      </c>
      <c r="C6" s="83" t="str">
        <f>IF(LEN(D6)&lt;= 1, "Required", " ")</f>
        <v>Required</v>
      </c>
      <c r="D6" s="86"/>
    </row>
    <row r="7" spans="2:8" ht="6" customHeight="1" thickBot="1" x14ac:dyDescent="0.25">
      <c r="B7" s="3"/>
      <c r="C7" s="12"/>
      <c r="D7" s="12"/>
      <c r="E7" s="288"/>
    </row>
    <row r="8" spans="2:8" ht="13.5" thickBot="1" x14ac:dyDescent="0.25">
      <c r="B8" s="11" t="s">
        <v>4</v>
      </c>
      <c r="C8" s="10" t="s">
        <v>5</v>
      </c>
      <c r="D8" s="10" t="s">
        <v>6</v>
      </c>
      <c r="E8" s="288"/>
    </row>
    <row r="9" spans="2:8" x14ac:dyDescent="0.2">
      <c r="B9" s="3" t="s">
        <v>78</v>
      </c>
      <c r="C9" s="5">
        <f>'(2) Personal Services'!D27</f>
        <v>0</v>
      </c>
      <c r="D9" s="15">
        <f>'(2) Personal Services'!O27</f>
        <v>0</v>
      </c>
      <c r="E9" s="288"/>
    </row>
    <row r="10" spans="2:8" x14ac:dyDescent="0.2">
      <c r="B10" s="3" t="s">
        <v>77</v>
      </c>
      <c r="C10" s="5"/>
      <c r="D10" s="6">
        <f>'(2) Personal Services'!H70</f>
        <v>0</v>
      </c>
      <c r="E10" s="288"/>
    </row>
    <row r="11" spans="2:8" x14ac:dyDescent="0.2">
      <c r="B11" s="3" t="s">
        <v>106</v>
      </c>
      <c r="C11" s="5"/>
      <c r="D11" s="6">
        <f>'(3) Nonpersonal Services'!E36</f>
        <v>0</v>
      </c>
      <c r="E11" s="288"/>
    </row>
    <row r="12" spans="2:8" x14ac:dyDescent="0.2">
      <c r="B12" s="3" t="s">
        <v>107</v>
      </c>
      <c r="C12" s="7"/>
      <c r="D12" s="8">
        <f>'(3) Nonpersonal Services'!E47</f>
        <v>0</v>
      </c>
      <c r="E12" s="288"/>
    </row>
    <row r="13" spans="2:8" ht="13.5" thickBot="1" x14ac:dyDescent="0.25">
      <c r="B13" s="4" t="s">
        <v>7</v>
      </c>
      <c r="C13" s="9">
        <f>SUM(C9:C12)</f>
        <v>0</v>
      </c>
      <c r="D13" s="16">
        <f>SUM(D9:D12)</f>
        <v>0</v>
      </c>
      <c r="E13" s="288"/>
    </row>
    <row r="14" spans="2:8" ht="1.5" customHeight="1" thickBot="1" x14ac:dyDescent="0.25">
      <c r="B14" s="2"/>
      <c r="C14" s="2"/>
      <c r="D14" s="2"/>
    </row>
    <row r="15" spans="2:8" ht="18" customHeight="1" thickBot="1" x14ac:dyDescent="0.25">
      <c r="B15" s="415" t="s">
        <v>140</v>
      </c>
      <c r="C15" s="416"/>
      <c r="D15" s="417"/>
      <c r="E15" s="288"/>
    </row>
    <row r="16" spans="2:8" s="284" customFormat="1" ht="15" customHeight="1" thickBot="1" x14ac:dyDescent="0.25">
      <c r="B16" s="436" t="s">
        <v>109</v>
      </c>
      <c r="C16" s="437"/>
      <c r="D16" s="438"/>
      <c r="E16" s="289"/>
    </row>
    <row r="17" spans="2:5" s="284" customFormat="1" ht="26.1" customHeight="1" thickBot="1" x14ac:dyDescent="0.25">
      <c r="B17" s="82" t="str">
        <f>IF(OR(LEN(B18)&lt;= 10,LEN(B18) &gt;= 1601), "Required Information in Following Row", " ")</f>
        <v>Required Information in Following Row</v>
      </c>
      <c r="C17" s="452" t="s">
        <v>157</v>
      </c>
      <c r="D17" s="453"/>
      <c r="E17" s="289"/>
    </row>
    <row r="18" spans="2:5" ht="160.15" customHeight="1" thickBot="1" x14ac:dyDescent="0.25">
      <c r="B18" s="402"/>
      <c r="C18" s="403"/>
      <c r="D18" s="404"/>
    </row>
    <row r="19" spans="2:5" ht="15" customHeight="1" thickBot="1" x14ac:dyDescent="0.25">
      <c r="B19" s="399" t="s">
        <v>150</v>
      </c>
      <c r="C19" s="400"/>
      <c r="D19" s="401"/>
      <c r="E19" s="288"/>
    </row>
    <row r="20" spans="2:5" ht="15" customHeight="1" thickBot="1" x14ac:dyDescent="0.25">
      <c r="B20" s="242" t="s">
        <v>168</v>
      </c>
      <c r="C20" s="421" t="s">
        <v>165</v>
      </c>
      <c r="D20" s="422"/>
      <c r="E20" s="288"/>
    </row>
    <row r="21" spans="2:5" ht="100.15" customHeight="1" thickBot="1" x14ac:dyDescent="0.25">
      <c r="B21" s="418"/>
      <c r="C21" s="419"/>
      <c r="D21" s="420"/>
    </row>
    <row r="22" spans="2:5" ht="15" customHeight="1" thickBot="1" x14ac:dyDescent="0.25">
      <c r="B22" s="399" t="s">
        <v>151</v>
      </c>
      <c r="C22" s="400"/>
      <c r="D22" s="401"/>
      <c r="E22" s="288"/>
    </row>
    <row r="23" spans="2:5" ht="26.1" customHeight="1" thickBot="1" x14ac:dyDescent="0.25">
      <c r="B23" s="216" t="str">
        <f>IF(OR(LEN(B24)&lt;= 10, LEN(B24)&gt;= 1501), "Required to Enter Information in Following Row", " ")</f>
        <v>Required to Enter Information in Following Row</v>
      </c>
      <c r="C23" s="421" t="s">
        <v>158</v>
      </c>
      <c r="D23" s="454"/>
      <c r="E23" s="288"/>
    </row>
    <row r="24" spans="2:5" ht="150" customHeight="1" thickBot="1" x14ac:dyDescent="0.25">
      <c r="B24" s="405"/>
      <c r="C24" s="406"/>
      <c r="D24" s="407"/>
      <c r="E24" s="288"/>
    </row>
    <row r="25" spans="2:5" ht="25.5" customHeight="1" thickBot="1" x14ac:dyDescent="0.25">
      <c r="B25" s="432" t="s">
        <v>169</v>
      </c>
      <c r="C25" s="433"/>
      <c r="D25" s="434"/>
    </row>
    <row r="26" spans="2:5" ht="17.25" customHeight="1" thickBot="1" x14ac:dyDescent="0.25">
      <c r="B26" s="87" t="str">
        <f>IF((C26)= "Choose One Core Quality From Drop Down List:", "Required to Use Drop Down List To Right", " ")</f>
        <v>Required to Use Drop Down List To Right</v>
      </c>
      <c r="C26" s="411" t="s">
        <v>105</v>
      </c>
      <c r="D26" s="412"/>
    </row>
    <row r="27" spans="2:5" ht="26.1" customHeight="1" thickBot="1" x14ac:dyDescent="0.25">
      <c r="B27" s="216" t="str">
        <f>IF(OR(LEN(B28)&lt;= 10,LEN(B28)&gt;= 831), "Required to Enter Information in Following Row", " ")</f>
        <v>Required to Enter Information in Following Row</v>
      </c>
      <c r="C27" s="421" t="s">
        <v>159</v>
      </c>
      <c r="D27" s="454"/>
      <c r="E27" s="290"/>
    </row>
    <row r="28" spans="2:5" ht="75" customHeight="1" thickBot="1" x14ac:dyDescent="0.25">
      <c r="B28" s="408"/>
      <c r="C28" s="409"/>
      <c r="D28" s="410"/>
    </row>
    <row r="29" spans="2:5" ht="28.5" customHeight="1" thickBot="1" x14ac:dyDescent="0.25">
      <c r="B29" s="435" t="s">
        <v>172</v>
      </c>
      <c r="C29" s="433"/>
      <c r="D29" s="434"/>
    </row>
    <row r="30" spans="2:5" ht="18.75" hidden="1" customHeight="1" x14ac:dyDescent="0.2">
      <c r="B30" s="31" t="s">
        <v>111</v>
      </c>
      <c r="C30" s="88"/>
      <c r="D30" s="221"/>
    </row>
    <row r="31" spans="2:5" ht="12.75" customHeight="1" x14ac:dyDescent="0.2">
      <c r="B31" s="397" t="s">
        <v>173</v>
      </c>
      <c r="C31" s="413" t="str">
        <f>IF(OR(LEN(D31)&lt;=1,LEN(D31)&gt;=106), "Required", " ")</f>
        <v>Required</v>
      </c>
      <c r="D31" s="441"/>
    </row>
    <row r="32" spans="2:5" ht="12.75" customHeight="1" thickBot="1" x14ac:dyDescent="0.25">
      <c r="B32" s="398"/>
      <c r="C32" s="414"/>
      <c r="D32" s="442"/>
    </row>
    <row r="33" spans="2:5" ht="15.75" customHeight="1" thickBot="1" x14ac:dyDescent="0.25">
      <c r="B33" s="443" t="s">
        <v>174</v>
      </c>
      <c r="C33" s="444"/>
      <c r="D33" s="445"/>
    </row>
    <row r="34" spans="2:5" ht="26.1" customHeight="1" thickBot="1" x14ac:dyDescent="0.25">
      <c r="B34" s="216" t="str">
        <f>IF(OR(LEN(B35)&lt;= 10, LEN(B35) &gt;= 551),"Required to Enter Information in Following Row", " ")</f>
        <v>Required to Enter Information in Following Row</v>
      </c>
      <c r="C34" s="423" t="s">
        <v>160</v>
      </c>
      <c r="D34" s="422"/>
      <c r="E34" s="291"/>
    </row>
    <row r="35" spans="2:5" ht="55.15" customHeight="1" thickBot="1" x14ac:dyDescent="0.25">
      <c r="B35" s="446"/>
      <c r="C35" s="447"/>
      <c r="D35" s="448"/>
    </row>
    <row r="36" spans="2:5" ht="18" customHeight="1" thickTop="1" thickBot="1" x14ac:dyDescent="0.25">
      <c r="B36" s="429" t="s">
        <v>104</v>
      </c>
      <c r="C36" s="430"/>
      <c r="D36" s="431"/>
    </row>
    <row r="37" spans="2:5" ht="15" customHeight="1" thickTop="1" x14ac:dyDescent="0.2">
      <c r="B37" s="32" t="s">
        <v>161</v>
      </c>
      <c r="C37" s="89" t="str">
        <f>IF(OR(LEN(D37)&lt;=7,LEN(D37)&gt;71),"Required"," ")</f>
        <v>Required</v>
      </c>
      <c r="D37" s="219"/>
    </row>
    <row r="38" spans="2:5" ht="15" customHeight="1" x14ac:dyDescent="0.2">
      <c r="B38" s="33" t="s">
        <v>110</v>
      </c>
      <c r="C38" s="218" t="str">
        <f>IF(LEN(D38)&lt;=4, "Required", " ")</f>
        <v>Required</v>
      </c>
      <c r="D38" s="351"/>
      <c r="E38" s="292"/>
    </row>
    <row r="39" spans="2:5" ht="25.5" customHeight="1" thickBot="1" x14ac:dyDescent="0.25">
      <c r="B39" s="222" t="s">
        <v>162</v>
      </c>
      <c r="C39" s="215" t="str">
        <f>IF(OR(LEN(D39)&lt;= 1,LEN(D39)&gt;= 71), "Required", " ")</f>
        <v>Required</v>
      </c>
      <c r="D39" s="220"/>
    </row>
    <row r="40" spans="2:5" ht="13.5" thickTop="1" x14ac:dyDescent="0.2">
      <c r="B40" s="92"/>
      <c r="C40" s="12"/>
      <c r="D40" s="12"/>
    </row>
    <row r="41" spans="2:5" ht="18.75" x14ac:dyDescent="0.3">
      <c r="B41" s="424" t="str">
        <f>IF(OR(E4 = "Required",C5 = "Required",C6 = "Required", LEFT(B17,8)= "Required",LEFT(B23,8) = "Required",LEFT(B26,8) = "Required",LEFT(B27,8) = "Required", C30 = "Required",C31 = "Required", LEFT(B34,8) = "Required",C37 = "Required",C38 = "Required", C39 = "Required") = TRUE, "FORM NOT COMPLETE", "FORM COMPLETE")</f>
        <v>FORM NOT COMPLETE</v>
      </c>
      <c r="C41" s="425"/>
      <c r="D41" s="425"/>
    </row>
    <row r="42" spans="2:5" x14ac:dyDescent="0.2">
      <c r="B42" s="2"/>
      <c r="C42" s="2"/>
      <c r="D42" s="2"/>
    </row>
  </sheetData>
  <sheetProtection algorithmName="SHA-512" hashValue="qQ/CUXzI6XSEjKiH3yFFNNsmmHkc30e1dUvp8j0vwSZ/YKgaAH2w/3gYafz5jteq2YcKObndyRDv6dG73bA+Yw==" saltValue="VjVn0nlRfA/toviksGqKKQ==" spinCount="100000" sheet="1" objects="1" scenarios="1" selectLockedCells="1"/>
  <mergeCells count="27">
    <mergeCell ref="C34:D34"/>
    <mergeCell ref="B41:D41"/>
    <mergeCell ref="B1:D1"/>
    <mergeCell ref="B36:D36"/>
    <mergeCell ref="B25:D25"/>
    <mergeCell ref="B29:D29"/>
    <mergeCell ref="B16:D16"/>
    <mergeCell ref="B2:D2"/>
    <mergeCell ref="D31:D32"/>
    <mergeCell ref="B33:D33"/>
    <mergeCell ref="B35:D35"/>
    <mergeCell ref="B3:D3"/>
    <mergeCell ref="C17:D17"/>
    <mergeCell ref="C23:D23"/>
    <mergeCell ref="C27:D27"/>
    <mergeCell ref="E1:F2"/>
    <mergeCell ref="B31:B32"/>
    <mergeCell ref="B22:D22"/>
    <mergeCell ref="B18:D18"/>
    <mergeCell ref="B24:D24"/>
    <mergeCell ref="B28:D28"/>
    <mergeCell ref="C26:D26"/>
    <mergeCell ref="C31:C32"/>
    <mergeCell ref="B15:D15"/>
    <mergeCell ref="B19:D19"/>
    <mergeCell ref="B21:D21"/>
    <mergeCell ref="C20:D20"/>
  </mergeCells>
  <phoneticPr fontId="0" type="noConversion"/>
  <conditionalFormatting sqref="D4:D6">
    <cfRule type="expression" dxfId="36" priority="13">
      <formula>C4:C6= "Required"</formula>
    </cfRule>
  </conditionalFormatting>
  <conditionalFormatting sqref="B41:D41">
    <cfRule type="expression" dxfId="35" priority="10">
      <formula>B41 = "FORM NOT COMPLETE"</formula>
    </cfRule>
  </conditionalFormatting>
  <conditionalFormatting sqref="B41:D41">
    <cfRule type="expression" dxfId="34" priority="9">
      <formula>B41= "FORM COMPLETE"</formula>
    </cfRule>
  </conditionalFormatting>
  <conditionalFormatting sqref="B18">
    <cfRule type="expression" dxfId="33" priority="18">
      <formula>B17="Required Information in Following Row"</formula>
    </cfRule>
  </conditionalFormatting>
  <conditionalFormatting sqref="B24">
    <cfRule type="expression" dxfId="32" priority="19">
      <formula>B23="Required to Enter Information in Following Row"</formula>
    </cfRule>
  </conditionalFormatting>
  <conditionalFormatting sqref="C26">
    <cfRule type="expression" dxfId="31" priority="7">
      <formula>B26= "Required to Use Drop Down List To Right"</formula>
    </cfRule>
  </conditionalFormatting>
  <conditionalFormatting sqref="B28">
    <cfRule type="expression" dxfId="30" priority="21">
      <formula>B27= "Required to Enter Information in Following Row"</formula>
    </cfRule>
  </conditionalFormatting>
  <conditionalFormatting sqref="D31:D32">
    <cfRule type="expression" dxfId="29" priority="6">
      <formula>C31:C293 = "Required"</formula>
    </cfRule>
  </conditionalFormatting>
  <conditionalFormatting sqref="B35">
    <cfRule type="expression" dxfId="28" priority="3">
      <formula xml:space="preserve"> B34 = "Required to Enter Information in Following Row"</formula>
    </cfRule>
  </conditionalFormatting>
  <conditionalFormatting sqref="D37:D39">
    <cfRule type="expression" dxfId="27" priority="1">
      <formula>C37:C39 = "Required"</formula>
    </cfRule>
  </conditionalFormatting>
  <pageMargins left="0.5" right="0.5" top="0.6" bottom="0.4" header="0.25" footer="0.25"/>
  <pageSetup scale="68" orientation="portrait" cellComments="asDisplayed" r:id="rId1"/>
  <headerFooter alignWithMargins="0">
    <oddHeader>&amp;CJames Madison University
Budget Development Process</oddHeader>
    <oddFooter>&amp;L&amp;8EGinit - summary&amp;C&amp;8&amp;D &amp;T&amp;R&amp;8Page &amp;P of &amp;N Pages</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Core_Qlty_Lkup!$A$1:$A$12</xm:f>
          </x14:formula1>
          <xm:sqref>C26:D26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V75"/>
  <sheetViews>
    <sheetView topLeftCell="A13" zoomScaleNormal="100" zoomScaleSheetLayoutView="80" workbookViewId="0">
      <selection activeCell="A12" sqref="A12"/>
    </sheetView>
  </sheetViews>
  <sheetFormatPr defaultColWidth="8.7109375" defaultRowHeight="12.75" x14ac:dyDescent="0.2"/>
  <cols>
    <col min="1" max="1" width="10.28515625" style="283" customWidth="1"/>
    <col min="2" max="2" width="42.7109375" style="283" customWidth="1"/>
    <col min="3" max="3" width="35.28515625" style="283" customWidth="1"/>
    <col min="4" max="5" width="10.7109375" style="283" customWidth="1"/>
    <col min="6" max="7" width="8.7109375" style="283" customWidth="1"/>
    <col min="8" max="11" width="9.7109375" style="283" customWidth="1"/>
    <col min="12" max="13" width="8.7109375" style="283" customWidth="1"/>
    <col min="14" max="14" width="9.7109375" style="283" customWidth="1"/>
    <col min="15" max="15" width="12.28515625" style="283" customWidth="1"/>
    <col min="16" max="16" width="32.28515625" style="283" customWidth="1"/>
    <col min="17" max="16384" width="8.7109375" style="283"/>
  </cols>
  <sheetData>
    <row r="1" spans="1:16" ht="16.5" thickBot="1" x14ac:dyDescent="0.25">
      <c r="A1" s="415" t="str">
        <f>+'(1) Summary'!B1</f>
        <v>E&amp;G Initiative Request Form FY24</v>
      </c>
      <c r="B1" s="501"/>
      <c r="C1" s="501"/>
      <c r="D1" s="501"/>
      <c r="E1" s="501"/>
      <c r="F1" s="501"/>
      <c r="G1" s="501"/>
      <c r="H1" s="501"/>
      <c r="I1" s="501"/>
      <c r="J1" s="501"/>
      <c r="K1" s="501"/>
      <c r="L1" s="501"/>
      <c r="M1" s="501"/>
      <c r="N1" s="501"/>
      <c r="O1" s="502"/>
    </row>
    <row r="2" spans="1:16" ht="16.5" thickBot="1" x14ac:dyDescent="0.25">
      <c r="A2" s="503" t="s">
        <v>112</v>
      </c>
      <c r="B2" s="504"/>
      <c r="C2" s="504"/>
      <c r="D2" s="504"/>
      <c r="E2" s="504"/>
      <c r="F2" s="504"/>
      <c r="G2" s="504"/>
      <c r="H2" s="504"/>
      <c r="I2" s="504"/>
      <c r="J2" s="504"/>
      <c r="K2" s="504"/>
      <c r="L2" s="504"/>
      <c r="M2" s="504"/>
      <c r="N2" s="504"/>
      <c r="O2" s="505"/>
    </row>
    <row r="3" spans="1:16" x14ac:dyDescent="0.2">
      <c r="A3" s="516" t="s">
        <v>19</v>
      </c>
      <c r="B3" s="517"/>
      <c r="C3" s="136"/>
      <c r="D3" s="524"/>
      <c r="E3" s="525"/>
      <c r="F3" s="525"/>
      <c r="G3" s="526"/>
      <c r="H3" s="2"/>
      <c r="I3" s="2"/>
      <c r="J3" s="2"/>
      <c r="K3" s="2"/>
      <c r="L3" s="2"/>
      <c r="M3" s="2"/>
      <c r="N3" s="2"/>
      <c r="O3" s="2"/>
    </row>
    <row r="4" spans="1:16" x14ac:dyDescent="0.2">
      <c r="A4" s="518" t="s">
        <v>1</v>
      </c>
      <c r="B4" s="519"/>
      <c r="C4" s="137"/>
      <c r="D4" s="527">
        <f>'(1) Summary'!D4</f>
        <v>0</v>
      </c>
      <c r="E4" s="528"/>
      <c r="F4" s="528"/>
      <c r="G4" s="529"/>
      <c r="H4" s="2"/>
      <c r="I4" s="2"/>
      <c r="J4" s="2"/>
      <c r="K4" s="2"/>
      <c r="L4" s="2"/>
      <c r="M4" s="2"/>
      <c r="N4" s="2"/>
      <c r="O4" s="2"/>
    </row>
    <row r="5" spans="1:16" x14ac:dyDescent="0.2">
      <c r="A5" s="520" t="s">
        <v>2</v>
      </c>
      <c r="B5" s="521"/>
      <c r="C5" s="137"/>
      <c r="D5" s="527">
        <f>'(1) Summary'!D5</f>
        <v>0</v>
      </c>
      <c r="E5" s="528"/>
      <c r="F5" s="528"/>
      <c r="G5" s="529"/>
      <c r="H5" s="2"/>
      <c r="I5" s="2"/>
      <c r="J5" s="2"/>
      <c r="K5" s="2"/>
      <c r="L5" s="2"/>
      <c r="M5" s="2"/>
      <c r="N5" s="2"/>
      <c r="O5" s="2"/>
    </row>
    <row r="6" spans="1:16" ht="13.5" thickBot="1" x14ac:dyDescent="0.25">
      <c r="A6" s="522" t="s">
        <v>121</v>
      </c>
      <c r="B6" s="523"/>
      <c r="C6" s="138"/>
      <c r="D6" s="530">
        <f>'(1) Summary'!D6</f>
        <v>0</v>
      </c>
      <c r="E6" s="531"/>
      <c r="F6" s="531"/>
      <c r="G6" s="532"/>
      <c r="H6" s="2"/>
      <c r="I6" s="2"/>
      <c r="J6" s="2"/>
      <c r="K6" s="2"/>
      <c r="L6" s="2"/>
      <c r="M6" s="2"/>
      <c r="N6" s="2"/>
      <c r="O6" s="2"/>
    </row>
    <row r="7" spans="1:16" ht="13.5" thickBot="1" x14ac:dyDescent="0.25">
      <c r="A7" s="308"/>
      <c r="B7" s="308"/>
      <c r="C7" s="308"/>
      <c r="D7" s="308"/>
      <c r="E7" s="346"/>
    </row>
    <row r="8" spans="1:16" ht="28.5" customHeight="1" thickTop="1" thickBot="1" x14ac:dyDescent="0.25">
      <c r="A8" s="512" t="s">
        <v>78</v>
      </c>
      <c r="B8" s="513"/>
      <c r="C8" s="514"/>
      <c r="D8" s="514"/>
      <c r="E8" s="515"/>
      <c r="F8" s="163"/>
      <c r="G8" s="151"/>
      <c r="H8" s="151"/>
      <c r="I8" s="151"/>
      <c r="J8" s="151"/>
      <c r="K8" s="151"/>
      <c r="L8" s="151"/>
      <c r="M8" s="151"/>
      <c r="N8" s="151"/>
      <c r="O8" s="152"/>
    </row>
    <row r="9" spans="1:16" s="284" customFormat="1" ht="26.25" customHeight="1" thickTop="1" thickBot="1" x14ac:dyDescent="0.25">
      <c r="A9" s="494" t="s">
        <v>91</v>
      </c>
      <c r="B9" s="495"/>
      <c r="C9" s="495"/>
      <c r="D9" s="495"/>
      <c r="E9" s="495"/>
      <c r="F9" s="506" t="s">
        <v>54</v>
      </c>
      <c r="G9" s="507"/>
      <c r="H9" s="507"/>
      <c r="I9" s="507"/>
      <c r="J9" s="507"/>
      <c r="K9" s="507"/>
      <c r="L9" s="507"/>
      <c r="M9" s="507"/>
      <c r="N9" s="507"/>
      <c r="O9" s="508"/>
    </row>
    <row r="10" spans="1:16" ht="27" thickTop="1" thickBot="1" x14ac:dyDescent="0.25">
      <c r="A10" s="153" t="s">
        <v>11</v>
      </c>
      <c r="B10" s="34" t="s">
        <v>8</v>
      </c>
      <c r="C10" s="34" t="s">
        <v>9</v>
      </c>
      <c r="D10" s="35" t="s">
        <v>5</v>
      </c>
      <c r="E10" s="36" t="s">
        <v>13</v>
      </c>
      <c r="F10" s="509" t="s">
        <v>66</v>
      </c>
      <c r="G10" s="510"/>
      <c r="H10" s="510"/>
      <c r="I10" s="510"/>
      <c r="J10" s="510"/>
      <c r="K10" s="510"/>
      <c r="L10" s="510"/>
      <c r="M10" s="511"/>
      <c r="N10" s="41" t="s">
        <v>34</v>
      </c>
      <c r="O10" s="145" t="s">
        <v>35</v>
      </c>
    </row>
    <row r="11" spans="1:16" ht="93" customHeight="1" thickBot="1" x14ac:dyDescent="0.25">
      <c r="A11" s="154" t="s">
        <v>92</v>
      </c>
      <c r="B11" s="37" t="s">
        <v>93</v>
      </c>
      <c r="C11" s="38" t="s">
        <v>166</v>
      </c>
      <c r="D11" s="39" t="s">
        <v>95</v>
      </c>
      <c r="E11" s="40" t="s">
        <v>96</v>
      </c>
      <c r="F11" s="164" t="s">
        <v>73</v>
      </c>
      <c r="G11" s="42" t="s">
        <v>74</v>
      </c>
      <c r="H11" s="42" t="s">
        <v>86</v>
      </c>
      <c r="I11" s="42" t="s">
        <v>87</v>
      </c>
      <c r="J11" s="42" t="s">
        <v>88</v>
      </c>
      <c r="K11" s="42" t="s">
        <v>85</v>
      </c>
      <c r="L11" s="42" t="s">
        <v>89</v>
      </c>
      <c r="M11" s="43" t="s">
        <v>90</v>
      </c>
      <c r="N11" s="44"/>
      <c r="O11" s="146"/>
    </row>
    <row r="12" spans="1:16" x14ac:dyDescent="0.2">
      <c r="A12" s="155"/>
      <c r="B12" s="103"/>
      <c r="C12" s="104" t="s">
        <v>52</v>
      </c>
      <c r="D12" s="105">
        <v>0</v>
      </c>
      <c r="E12" s="160"/>
      <c r="F12" s="165">
        <f>ROUND(IF($C12="Choose Full-Time Position Type:", 0,$E12*VLOOKUP($C12,'Benefit Look Up'!$B$22:$C$31,2,FALSE)),0)</f>
        <v>0</v>
      </c>
      <c r="G12" s="113">
        <f>ROUND(IF($C12="Choose Full-Time Position Type:", 0,$E12*VLOOKUP($C12,'Benefit Look Up'!$B$22:$D$31,3,FALSE)),0)</f>
        <v>0</v>
      </c>
      <c r="H12" s="113">
        <f>ROUND(IF($C12="Choose Full-Time Position Type:", 0,$E12*VLOOKUP($C12,'Benefit Look Up'!$B$22:$E$31,4,FALSE)),0)</f>
        <v>0</v>
      </c>
      <c r="I12" s="113" t="str">
        <f>IFERROR(ROUND(IF($D12="", 0,$D12*VLOOKUP($C12,'Benefit Look Up'!$B$22:$F$31,5,FALSE)),0), "          -     ")</f>
        <v xml:space="preserve">          -     </v>
      </c>
      <c r="J12" s="113">
        <f>ROUND(IF($C12="Choose Full-Time Position Type:", 0,$E12*VLOOKUP($C12,'Benefit Look Up'!$B$22:$G$31,6,FALSE)),0)</f>
        <v>0</v>
      </c>
      <c r="K12" s="113">
        <f>ROUND(IF($C12="Choose Full-Time Position Type:", 0,$E12*VLOOKUP($C12,'Benefit Look Up'!$B$22:$H$31,7,FALSE)),0)</f>
        <v>0</v>
      </c>
      <c r="L12" s="113">
        <f>ROUND(IF($C12="Choose Full-Time Position Type:", 0,$E12*VLOOKUP($C12,'Benefit Look Up'!$B$22:$I$31,8,FALSE)),0)</f>
        <v>0</v>
      </c>
      <c r="M12" s="114">
        <f>ROUND(IF($C12="Choose Full-Time Position Type:", 0,$D12*VLOOKUP($C12,'Benefit Look Up'!$B$22:$J$31,9,FALSE)),0)</f>
        <v>0</v>
      </c>
      <c r="N12" s="115">
        <f>SUM(F12:M12)</f>
        <v>0</v>
      </c>
      <c r="O12" s="147">
        <f>SUM(E12,N12)</f>
        <v>0</v>
      </c>
      <c r="P12" s="283" t="str">
        <f>IF(AND(C12="Choose Full-Time Position Type:",D12&lt;&gt;0),"Select a valid Position Type",IF(AND(D12=0,C12&lt;&gt;"Choose Full-Time Position Type:"), "Enter FTE to get all benefits",""))</f>
        <v/>
      </c>
    </row>
    <row r="13" spans="1:16" x14ac:dyDescent="0.2">
      <c r="A13" s="156"/>
      <c r="B13" s="106"/>
      <c r="C13" s="107" t="s">
        <v>52</v>
      </c>
      <c r="D13" s="108">
        <v>0</v>
      </c>
      <c r="E13" s="161"/>
      <c r="F13" s="165">
        <f>ROUND(IF($C13="Choose Full-Time Position Type:", 0,$E13*VLOOKUP($C13,'Benefit Look Up'!$B$22:$C$31,2,FALSE)),0)</f>
        <v>0</v>
      </c>
      <c r="G13" s="113">
        <f>ROUND(IF($C13="Choose Full-Time Position Type:", 0,$E13*VLOOKUP($C13,'Benefit Look Up'!$B$22:$D$31,3,FALSE)),0)</f>
        <v>0</v>
      </c>
      <c r="H13" s="113">
        <f>ROUND(IF($C13="Choose Full-Time Position Type:", 0,$E13*VLOOKUP($C13,'Benefit Look Up'!$B$22:$E$31,4,FALSE)),0)</f>
        <v>0</v>
      </c>
      <c r="I13" s="113" t="str">
        <f>IFERROR(ROUND(IF($D13="", 0,$D13*VLOOKUP($C13,'Benefit Look Up'!$B$22:$F$31,5,FALSE)),0), "          -     ")</f>
        <v xml:space="preserve">          -     </v>
      </c>
      <c r="J13" s="113">
        <f>ROUND(IF($C13="Choose Full-Time Position Type:", 0,$E13*VLOOKUP($C13,'Benefit Look Up'!$B$22:$G$31,6,FALSE)),0)</f>
        <v>0</v>
      </c>
      <c r="K13" s="113">
        <f>ROUND(IF($C13="Choose Full-Time Position Type:", 0,$E13*VLOOKUP($C13,'Benefit Look Up'!$B$22:$H$31,7,FALSE)),0)</f>
        <v>0</v>
      </c>
      <c r="L13" s="113">
        <f>ROUND(IF($C13="Choose Full-Time Position Type:", 0,$E13*VLOOKUP($C13,'Benefit Look Up'!$B$22:$I$31,8,FALSE)),0)</f>
        <v>0</v>
      </c>
      <c r="M13" s="114">
        <f>ROUND(IF($C13="Choose Full-Time Position Type:", 0,$D13*VLOOKUP($C13,'Benefit Look Up'!$B$22:$J$31,9,FALSE)),0)</f>
        <v>0</v>
      </c>
      <c r="N13" s="115">
        <f t="shared" ref="N13:N17" si="0">SUM(F13:M13)</f>
        <v>0</v>
      </c>
      <c r="O13" s="147">
        <f t="shared" ref="O13:O17" si="1">SUM(E13,N13)</f>
        <v>0</v>
      </c>
      <c r="P13" s="283" t="str">
        <f t="shared" ref="P13:P14" si="2">IF(AND(C13="Choose Full-Time Position Type:",D13&lt;&gt;0),"Select a valid Position Type",IF(AND(D13=0,C13&lt;&gt;"Choose Full-Time Position Type:"), "Enter FTE to get all benefits",""))</f>
        <v/>
      </c>
    </row>
    <row r="14" spans="1:16" x14ac:dyDescent="0.2">
      <c r="A14" s="156"/>
      <c r="B14" s="106"/>
      <c r="C14" s="107" t="s">
        <v>52</v>
      </c>
      <c r="D14" s="108">
        <v>0</v>
      </c>
      <c r="E14" s="161"/>
      <c r="F14" s="165">
        <f>ROUND(IF($C14="Choose Full-Time Position Type:", 0,$E14*VLOOKUP($C14,'Benefit Look Up'!$B$22:$C$31,2,FALSE)),0)</f>
        <v>0</v>
      </c>
      <c r="G14" s="113">
        <f>ROUND(IF($C14="Choose Full-Time Position Type:", 0,$E14*VLOOKUP($C14,'Benefit Look Up'!$B$22:$D$31,3,FALSE)),0)</f>
        <v>0</v>
      </c>
      <c r="H14" s="113">
        <f>ROUND(IF($C14="Choose Full-Time Position Type:", 0,$E14*VLOOKUP($C14,'Benefit Look Up'!$B$22:$E$31,4,FALSE)),0)</f>
        <v>0</v>
      </c>
      <c r="I14" s="113" t="str">
        <f>IFERROR(ROUND(IF($D14="", 0,$D14*VLOOKUP($C14,'Benefit Look Up'!$B$22:$F$31,5,FALSE)),0), "          -     ")</f>
        <v xml:space="preserve">          -     </v>
      </c>
      <c r="J14" s="113">
        <f>ROUND(IF($C14="Choose Full-Time Position Type:", 0,$E14*VLOOKUP($C14,'Benefit Look Up'!$B$22:$G$31,6,FALSE)),0)</f>
        <v>0</v>
      </c>
      <c r="K14" s="113">
        <f>ROUND(IF($C14="Choose Full-Time Position Type:", 0,$E14*VLOOKUP($C14,'Benefit Look Up'!$B$22:$H$31,7,FALSE)),0)</f>
        <v>0</v>
      </c>
      <c r="L14" s="113">
        <f>ROUND(IF($C14="Choose Full-Time Position Type:", 0,$E14*VLOOKUP($C14,'Benefit Look Up'!$B$22:$I$31,8,FALSE)),0)</f>
        <v>0</v>
      </c>
      <c r="M14" s="114">
        <f>ROUND(IF($C14="Choose Full-Time Position Type:", 0,$D14*VLOOKUP($C14,'Benefit Look Up'!$B$22:$J$31,9,FALSE)),0)</f>
        <v>0</v>
      </c>
      <c r="N14" s="115">
        <f t="shared" si="0"/>
        <v>0</v>
      </c>
      <c r="O14" s="147">
        <f t="shared" si="1"/>
        <v>0</v>
      </c>
      <c r="P14" s="283" t="str">
        <f t="shared" si="2"/>
        <v/>
      </c>
    </row>
    <row r="15" spans="1:16" x14ac:dyDescent="0.2">
      <c r="A15" s="156"/>
      <c r="B15" s="106"/>
      <c r="C15" s="107" t="s">
        <v>52</v>
      </c>
      <c r="D15" s="108">
        <v>0</v>
      </c>
      <c r="E15" s="161"/>
      <c r="F15" s="165">
        <f>ROUND(IF($C15="Choose Full-Time Position Type:", 0,$E15*VLOOKUP($C15,'Benefit Look Up'!$B$22:$C$31,2,FALSE)),0)</f>
        <v>0</v>
      </c>
      <c r="G15" s="113">
        <f>ROUND(IF($C15="Choose Full-Time Position Type:", 0,$E15*VLOOKUP($C15,'Benefit Look Up'!$B$22:$D$31,3,FALSE)),0)</f>
        <v>0</v>
      </c>
      <c r="H15" s="113">
        <f>ROUND(IF($C15="Choose Full-Time Position Type:", 0,$E15*VLOOKUP($C15,'Benefit Look Up'!$B$22:$E$31,4,FALSE)),0)</f>
        <v>0</v>
      </c>
      <c r="I15" s="113" t="str">
        <f>IFERROR(ROUND(IF($D15="", 0,$D15*VLOOKUP($C15,'Benefit Look Up'!$B$22:$F$31,5,FALSE)),0), "          -     ")</f>
        <v xml:space="preserve">          -     </v>
      </c>
      <c r="J15" s="113">
        <f>ROUND(IF($C15="Choose Full-Time Position Type:", 0,$E15*VLOOKUP($C15,'Benefit Look Up'!$B$22:$G$31,6,FALSE)),0)</f>
        <v>0</v>
      </c>
      <c r="K15" s="113">
        <f>ROUND(IF($C15="Choose Full-Time Position Type:", 0,$E15*VLOOKUP($C15,'Benefit Look Up'!$B$22:$H$31,7,FALSE)),0)</f>
        <v>0</v>
      </c>
      <c r="L15" s="113">
        <f>ROUND(IF($C15="Choose Full-Time Position Type:", 0,$E15*VLOOKUP($C15,'Benefit Look Up'!$B$22:$I$31,8,FALSE)),0)</f>
        <v>0</v>
      </c>
      <c r="M15" s="114">
        <f>ROUND(IF($C15="Choose Full-Time Position Type:", 0,$D15*VLOOKUP($C15,'Benefit Look Up'!$B$22:$J$31,9,FALSE)),0)</f>
        <v>0</v>
      </c>
      <c r="N15" s="115">
        <f t="shared" si="0"/>
        <v>0</v>
      </c>
      <c r="O15" s="147">
        <f t="shared" si="1"/>
        <v>0</v>
      </c>
      <c r="P15" s="283" t="str">
        <f t="shared" ref="P15:P26" si="3">IF(AND(C15="Choose Full-Time Position Type:",D15&lt;&gt;0),"Select a valid Position Type",IF(AND(D15=0,C15&lt;&gt;"Choose Full-Time Position Type:"), "Enter FTE to get all benefits",""))</f>
        <v/>
      </c>
    </row>
    <row r="16" spans="1:16" x14ac:dyDescent="0.2">
      <c r="A16" s="156"/>
      <c r="B16" s="106"/>
      <c r="C16" s="107" t="s">
        <v>52</v>
      </c>
      <c r="D16" s="108">
        <v>0</v>
      </c>
      <c r="E16" s="161"/>
      <c r="F16" s="165">
        <f>ROUND(IF($C16="Choose Full-Time Position Type:", 0,$E16*VLOOKUP($C16,'Benefit Look Up'!$B$22:$C$31,2,FALSE)),0)</f>
        <v>0</v>
      </c>
      <c r="G16" s="113">
        <f>ROUND(IF($C16="Choose Full-Time Position Type:", 0,$E16*VLOOKUP($C16,'Benefit Look Up'!$B$22:$D$31,3,FALSE)),0)</f>
        <v>0</v>
      </c>
      <c r="H16" s="113">
        <f>ROUND(IF($C16="Choose Full-Time Position Type:", 0,$E16*VLOOKUP($C16,'Benefit Look Up'!$B$22:$E$31,4,FALSE)),0)</f>
        <v>0</v>
      </c>
      <c r="I16" s="113" t="str">
        <f>IFERROR(ROUND(IF($D16="", 0,$D16*VLOOKUP($C16,'Benefit Look Up'!$B$22:$F$31,5,FALSE)),0), "          -     ")</f>
        <v xml:space="preserve">          -     </v>
      </c>
      <c r="J16" s="113">
        <f>ROUND(IF($C16="Choose Full-Time Position Type:", 0,$E16*VLOOKUP($C16,'Benefit Look Up'!$B$22:$G$31,6,FALSE)),0)</f>
        <v>0</v>
      </c>
      <c r="K16" s="113">
        <f>ROUND(IF($C16="Choose Full-Time Position Type:", 0,$E16*VLOOKUP($C16,'Benefit Look Up'!$B$22:$H$31,7,FALSE)),0)</f>
        <v>0</v>
      </c>
      <c r="L16" s="113">
        <f>ROUND(IF($C16="Choose Full-Time Position Type:", 0,$E16*VLOOKUP($C16,'Benefit Look Up'!$B$22:$I$31,8,FALSE)),0)</f>
        <v>0</v>
      </c>
      <c r="M16" s="114">
        <f>ROUND(IF($C16="Choose Full-Time Position Type:", 0,$D16*VLOOKUP($C16,'Benefit Look Up'!$B$22:$J$31,9,FALSE)),0)</f>
        <v>0</v>
      </c>
      <c r="N16" s="115">
        <f t="shared" si="0"/>
        <v>0</v>
      </c>
      <c r="O16" s="147">
        <f t="shared" si="1"/>
        <v>0</v>
      </c>
      <c r="P16" s="283" t="str">
        <f t="shared" si="3"/>
        <v/>
      </c>
    </row>
    <row r="17" spans="1:16" x14ac:dyDescent="0.2">
      <c r="A17" s="156"/>
      <c r="B17" s="106"/>
      <c r="C17" s="107" t="s">
        <v>52</v>
      </c>
      <c r="D17" s="108">
        <v>0</v>
      </c>
      <c r="E17" s="161"/>
      <c r="F17" s="165">
        <f>ROUND(IF($C17="Choose Full-Time Position Type:", 0,$E17*VLOOKUP($C17,'Benefit Look Up'!$B$22:$C$31,2,FALSE)),0)</f>
        <v>0</v>
      </c>
      <c r="G17" s="113">
        <f>ROUND(IF($C17="Choose Full-Time Position Type:", 0,$E17*VLOOKUP($C17,'Benefit Look Up'!$B$22:$D$31,3,FALSE)),0)</f>
        <v>0</v>
      </c>
      <c r="H17" s="113">
        <f>ROUND(IF($C17="Choose Full-Time Position Type:", 0,$E17*VLOOKUP($C17,'Benefit Look Up'!$B$22:$E$31,4,FALSE)),0)</f>
        <v>0</v>
      </c>
      <c r="I17" s="113" t="str">
        <f>IFERROR(ROUND(IF($D17="", 0,$D17*VLOOKUP($C17,'Benefit Look Up'!$B$22:$F$31,5,FALSE)),0), "          -     ")</f>
        <v xml:space="preserve">          -     </v>
      </c>
      <c r="J17" s="113">
        <f>ROUND(IF($C17="Choose Full-Time Position Type:", 0,$E17*VLOOKUP($C17,'Benefit Look Up'!$B$22:$G$31,6,FALSE)),0)</f>
        <v>0</v>
      </c>
      <c r="K17" s="113">
        <f>ROUND(IF($C17="Choose Full-Time Position Type:", 0,$E17*VLOOKUP($C17,'Benefit Look Up'!$B$22:$H$31,7,FALSE)),0)</f>
        <v>0</v>
      </c>
      <c r="L17" s="113">
        <f>ROUND(IF($C17="Choose Full-Time Position Type:", 0,$E17*VLOOKUP($C17,'Benefit Look Up'!$B$22:$I$31,8,FALSE)),0)</f>
        <v>0</v>
      </c>
      <c r="M17" s="114">
        <f>ROUND(IF($C17="Choose Full-Time Position Type:", 0,$D17*VLOOKUP($C17,'Benefit Look Up'!$B$22:$J$31,9,FALSE)),0)</f>
        <v>0</v>
      </c>
      <c r="N17" s="115">
        <f t="shared" si="0"/>
        <v>0</v>
      </c>
      <c r="O17" s="147">
        <f t="shared" si="1"/>
        <v>0</v>
      </c>
      <c r="P17" s="283" t="str">
        <f t="shared" si="3"/>
        <v/>
      </c>
    </row>
    <row r="18" spans="1:16" x14ac:dyDescent="0.2">
      <c r="A18" s="156"/>
      <c r="B18" s="109"/>
      <c r="C18" s="107" t="s">
        <v>52</v>
      </c>
      <c r="D18" s="108">
        <v>0</v>
      </c>
      <c r="E18" s="161"/>
      <c r="F18" s="166">
        <f>ROUND(IF($C18="Choose Full-Time Position Type:", 0,$E18*VLOOKUP($C18,'Benefit Look Up'!$B$22:$C$31,2,FALSE)),0)</f>
        <v>0</v>
      </c>
      <c r="G18" s="116">
        <f>ROUND(IF($C18="Choose Full-Time Position Type:", 0,$E18*VLOOKUP($C18,'Benefit Look Up'!$B$22:$D$31,3,FALSE)),0)</f>
        <v>0</v>
      </c>
      <c r="H18" s="116">
        <f>ROUND(IF($C18="Choose Full-Time Position Type:", 0,$E18*VLOOKUP($C18,'Benefit Look Up'!$B$22:$E$31,4,FALSE)),0)</f>
        <v>0</v>
      </c>
      <c r="I18" s="116" t="str">
        <f>IFERROR(ROUND(IF($D18="", 0,$D18*VLOOKUP($C18,'Benefit Look Up'!$B$22:$F$31,5,FALSE)),0), "          -     ")</f>
        <v xml:space="preserve">          -     </v>
      </c>
      <c r="J18" s="116">
        <f>ROUND(IF($C18="Choose Full-Time Position Type:", 0,$E18*VLOOKUP($C18,'Benefit Look Up'!$B$22:$G$31,6,FALSE)),0)</f>
        <v>0</v>
      </c>
      <c r="K18" s="116">
        <f>ROUND(IF($C18="Choose Full-Time Position Type:", 0,$E18*VLOOKUP($C18,'Benefit Look Up'!$B$22:$H$31,7,FALSE)),0)</f>
        <v>0</v>
      </c>
      <c r="L18" s="116">
        <f>ROUND(IF($C18="Choose Full-Time Position Type:", 0,$E18*VLOOKUP($C18,'Benefit Look Up'!$B$22:$I$31,8,FALSE)),0)</f>
        <v>0</v>
      </c>
      <c r="M18" s="117">
        <f>ROUND(IF($C18="Choose Full-Time Position Type:", 0,$D18*VLOOKUP($C18,'Benefit Look Up'!$B$22:$J$31,9,FALSE)),0)</f>
        <v>0</v>
      </c>
      <c r="N18" s="118">
        <f t="shared" ref="N18:N21" si="4">SUM(F18:M18)</f>
        <v>0</v>
      </c>
      <c r="O18" s="148">
        <f t="shared" ref="O18:O21" si="5">SUM(E18,N18)</f>
        <v>0</v>
      </c>
      <c r="P18" s="283" t="str">
        <f t="shared" si="3"/>
        <v/>
      </c>
    </row>
    <row r="19" spans="1:16" x14ac:dyDescent="0.2">
      <c r="A19" s="156"/>
      <c r="B19" s="109"/>
      <c r="C19" s="107" t="s">
        <v>52</v>
      </c>
      <c r="D19" s="108">
        <v>0</v>
      </c>
      <c r="E19" s="161"/>
      <c r="F19" s="166">
        <f>ROUND(IF($C19="Choose Full-Time Position Type:", 0,$E19*VLOOKUP($C19,'Benefit Look Up'!$B$22:$C$31,2,FALSE)),0)</f>
        <v>0</v>
      </c>
      <c r="G19" s="116">
        <f>ROUND(IF($C19="Choose Full-Time Position Type:", 0,$E19*VLOOKUP($C19,'Benefit Look Up'!$B$22:$D$31,3,FALSE)),0)</f>
        <v>0</v>
      </c>
      <c r="H19" s="116">
        <f>ROUND(IF($C19="Choose Full-Time Position Type:", 0,$E19*VLOOKUP($C19,'Benefit Look Up'!$B$22:$E$31,4,FALSE)),0)</f>
        <v>0</v>
      </c>
      <c r="I19" s="116" t="str">
        <f>IFERROR(ROUND(IF($D19="", 0,$D19*VLOOKUP($C19,'Benefit Look Up'!$B$22:$F$31,5,FALSE)),0), "          -     ")</f>
        <v xml:space="preserve">          -     </v>
      </c>
      <c r="J19" s="116">
        <f>ROUND(IF($C19="Choose Full-Time Position Type:", 0,$E19*VLOOKUP($C19,'Benefit Look Up'!$B$22:$G$31,6,FALSE)),0)</f>
        <v>0</v>
      </c>
      <c r="K19" s="116">
        <f>ROUND(IF($C19="Choose Full-Time Position Type:", 0,$E19*VLOOKUP($C19,'Benefit Look Up'!$B$22:$H$31,7,FALSE)),0)</f>
        <v>0</v>
      </c>
      <c r="L19" s="116">
        <f>ROUND(IF($C19="Choose Full-Time Position Type:", 0,$E19*VLOOKUP($C19,'Benefit Look Up'!$B$22:$I$31,8,FALSE)),0)</f>
        <v>0</v>
      </c>
      <c r="M19" s="117">
        <f>ROUND(IF($C19="Choose Full-Time Position Type:", 0,$D19*VLOOKUP($C19,'Benefit Look Up'!$B$22:$J$31,9,FALSE)),0)</f>
        <v>0</v>
      </c>
      <c r="N19" s="118">
        <f t="shared" si="4"/>
        <v>0</v>
      </c>
      <c r="O19" s="148">
        <f t="shared" si="5"/>
        <v>0</v>
      </c>
      <c r="P19" s="283" t="str">
        <f t="shared" si="3"/>
        <v/>
      </c>
    </row>
    <row r="20" spans="1:16" x14ac:dyDescent="0.2">
      <c r="A20" s="156"/>
      <c r="B20" s="109"/>
      <c r="C20" s="107" t="s">
        <v>52</v>
      </c>
      <c r="D20" s="108">
        <v>0</v>
      </c>
      <c r="E20" s="161"/>
      <c r="F20" s="166">
        <f>ROUND(IF($C20="Choose Full-Time Position Type:", 0,$E20*VLOOKUP($C20,'Benefit Look Up'!$B$22:$C$31,2,FALSE)),0)</f>
        <v>0</v>
      </c>
      <c r="G20" s="116">
        <f>ROUND(IF($C20="Choose Full-Time Position Type:", 0,$E20*VLOOKUP($C20,'Benefit Look Up'!$B$22:$D$31,3,FALSE)),0)</f>
        <v>0</v>
      </c>
      <c r="H20" s="116">
        <f>ROUND(IF($C20="Choose Full-Time Position Type:", 0,$E20*VLOOKUP($C20,'Benefit Look Up'!$B$22:$E$31,4,FALSE)),0)</f>
        <v>0</v>
      </c>
      <c r="I20" s="116" t="str">
        <f>IFERROR(ROUND(IF($D20="", 0,$D20*VLOOKUP($C20,'Benefit Look Up'!$B$22:$F$31,5,FALSE)),0), "          -     ")</f>
        <v xml:space="preserve">          -     </v>
      </c>
      <c r="J20" s="116">
        <f>ROUND(IF($C20="Choose Full-Time Position Type:", 0,$E20*VLOOKUP($C20,'Benefit Look Up'!$B$22:$G$31,6,FALSE)),0)</f>
        <v>0</v>
      </c>
      <c r="K20" s="116">
        <f>ROUND(IF($C20="Choose Full-Time Position Type:", 0,$E20*VLOOKUP($C20,'Benefit Look Up'!$B$22:$H$31,7,FALSE)),0)</f>
        <v>0</v>
      </c>
      <c r="L20" s="116">
        <f>ROUND(IF($C20="Choose Full-Time Position Type:", 0,$E20*VLOOKUP($C20,'Benefit Look Up'!$B$22:$I$31,8,FALSE)),0)</f>
        <v>0</v>
      </c>
      <c r="M20" s="117">
        <f>ROUND(IF($C20="Choose Full-Time Position Type:", 0,$D20*VLOOKUP($C20,'Benefit Look Up'!$B$22:$J$31,9,FALSE)),0)</f>
        <v>0</v>
      </c>
      <c r="N20" s="118">
        <f t="shared" si="4"/>
        <v>0</v>
      </c>
      <c r="O20" s="148">
        <f t="shared" si="5"/>
        <v>0</v>
      </c>
      <c r="P20" s="283" t="str">
        <f t="shared" si="3"/>
        <v/>
      </c>
    </row>
    <row r="21" spans="1:16" x14ac:dyDescent="0.2">
      <c r="A21" s="156"/>
      <c r="B21" s="109"/>
      <c r="C21" s="107" t="s">
        <v>52</v>
      </c>
      <c r="D21" s="108">
        <v>0</v>
      </c>
      <c r="E21" s="161"/>
      <c r="F21" s="166">
        <f>ROUND(IF($C21="Choose Full-Time Position Type:", 0,$E21*VLOOKUP($C21,'Benefit Look Up'!$B$22:$C$31,2,FALSE)),0)</f>
        <v>0</v>
      </c>
      <c r="G21" s="116">
        <f>ROUND(IF($C21="Choose Full-Time Position Type:", 0,$E21*VLOOKUP($C21,'Benefit Look Up'!$B$22:$D$31,3,FALSE)),0)</f>
        <v>0</v>
      </c>
      <c r="H21" s="116">
        <f>ROUND(IF($C21="Choose Full-Time Position Type:", 0,$E21*VLOOKUP($C21,'Benefit Look Up'!$B$22:$E$31,4,FALSE)),0)</f>
        <v>0</v>
      </c>
      <c r="I21" s="116" t="str">
        <f>IFERROR(ROUND(IF($D21="", 0,$D21*VLOOKUP($C21,'Benefit Look Up'!$B$22:$F$31,5,FALSE)),0), "          -     ")</f>
        <v xml:space="preserve">          -     </v>
      </c>
      <c r="J21" s="116">
        <f>ROUND(IF($C21="Choose Full-Time Position Type:", 0,$E21*VLOOKUP($C21,'Benefit Look Up'!$B$22:$G$31,6,FALSE)),0)</f>
        <v>0</v>
      </c>
      <c r="K21" s="116">
        <f>ROUND(IF($C21="Choose Full-Time Position Type:", 0,$E21*VLOOKUP($C21,'Benefit Look Up'!$B$22:$H$31,7,FALSE)),0)</f>
        <v>0</v>
      </c>
      <c r="L21" s="116">
        <f>ROUND(IF($C21="Choose Full-Time Position Type:", 0,$E21*VLOOKUP($C21,'Benefit Look Up'!$B$22:$I$31,8,FALSE)),0)</f>
        <v>0</v>
      </c>
      <c r="M21" s="117">
        <f>ROUND(IF($C21="Choose Full-Time Position Type:", 0,$D21*VLOOKUP($C21,'Benefit Look Up'!$B$22:$J$31,9,FALSE)),0)</f>
        <v>0</v>
      </c>
      <c r="N21" s="118">
        <f t="shared" si="4"/>
        <v>0</v>
      </c>
      <c r="O21" s="148">
        <f t="shared" si="5"/>
        <v>0</v>
      </c>
      <c r="P21" s="283" t="str">
        <f t="shared" si="3"/>
        <v/>
      </c>
    </row>
    <row r="22" spans="1:16" x14ac:dyDescent="0.2">
      <c r="A22" s="156"/>
      <c r="B22" s="109"/>
      <c r="C22" s="107" t="s">
        <v>52</v>
      </c>
      <c r="D22" s="108">
        <v>0</v>
      </c>
      <c r="E22" s="161"/>
      <c r="F22" s="166">
        <f>ROUND(IF($C22="Choose Full-Time Position Type:", 0,$E22*VLOOKUP($C22,'Benefit Look Up'!$B$22:$C$31,2,FALSE)),0)</f>
        <v>0</v>
      </c>
      <c r="G22" s="116">
        <f>ROUND(IF($C22="Choose Full-Time Position Type:", 0,$E22*VLOOKUP($C22,'Benefit Look Up'!$B$22:$D$31,3,FALSE)),0)</f>
        <v>0</v>
      </c>
      <c r="H22" s="116">
        <f>ROUND(IF($C22="Choose Full-Time Position Type:", 0,$E22*VLOOKUP($C22,'Benefit Look Up'!$B$22:$E$31,4,FALSE)),0)</f>
        <v>0</v>
      </c>
      <c r="I22" s="116" t="str">
        <f>IFERROR(ROUND(IF($D22="", 0,$D22*VLOOKUP($C22,'Benefit Look Up'!$B$22:$F$31,5,FALSE)),0), "          -     ")</f>
        <v xml:space="preserve">          -     </v>
      </c>
      <c r="J22" s="116">
        <f>ROUND(IF($C22="Choose Full-Time Position Type:", 0,$E22*VLOOKUP($C22,'Benefit Look Up'!$B$22:$G$31,6,FALSE)),0)</f>
        <v>0</v>
      </c>
      <c r="K22" s="116">
        <f>ROUND(IF($C22="Choose Full-Time Position Type:", 0,$E22*VLOOKUP($C22,'Benefit Look Up'!$B$22:$H$31,7,FALSE)),0)</f>
        <v>0</v>
      </c>
      <c r="L22" s="116">
        <f>ROUND(IF($C22="Choose Full-Time Position Type:", 0,$E22*VLOOKUP($C22,'Benefit Look Up'!$B$22:$I$31,8,FALSE)),0)</f>
        <v>0</v>
      </c>
      <c r="M22" s="117">
        <f>ROUND(IF($C22="Choose Full-Time Position Type:", 0,$D22*VLOOKUP($C22,'Benefit Look Up'!$B$22:$J$31,9,FALSE)),0)</f>
        <v>0</v>
      </c>
      <c r="N22" s="118">
        <f t="shared" ref="N22:N26" si="6">SUM(F22:M22)</f>
        <v>0</v>
      </c>
      <c r="O22" s="148">
        <f t="shared" ref="O22:O26" si="7">SUM(E22,N22)</f>
        <v>0</v>
      </c>
      <c r="P22" s="283" t="str">
        <f t="shared" si="3"/>
        <v/>
      </c>
    </row>
    <row r="23" spans="1:16" x14ac:dyDescent="0.2">
      <c r="A23" s="156"/>
      <c r="B23" s="109"/>
      <c r="C23" s="107" t="s">
        <v>52</v>
      </c>
      <c r="D23" s="108">
        <v>0</v>
      </c>
      <c r="E23" s="161"/>
      <c r="F23" s="166">
        <f>ROUND(IF($C23="Choose Full-Time Position Type:", 0,$E23*VLOOKUP($C23,'Benefit Look Up'!$B$22:$C$31,2,FALSE)),0)</f>
        <v>0</v>
      </c>
      <c r="G23" s="116">
        <f>ROUND(IF($C23="Choose Full-Time Position Type:", 0,$E23*VLOOKUP($C23,'Benefit Look Up'!$B$22:$D$31,3,FALSE)),0)</f>
        <v>0</v>
      </c>
      <c r="H23" s="116">
        <f>ROUND(IF($C23="Choose Full-Time Position Type:", 0,$E23*VLOOKUP($C23,'Benefit Look Up'!$B$22:$E$31,4,FALSE)),0)</f>
        <v>0</v>
      </c>
      <c r="I23" s="116" t="str">
        <f>IFERROR(ROUND(IF($D23="", 0,$D23*VLOOKUP($C23,'Benefit Look Up'!$B$22:$F$31,5,FALSE)),0), "          -     ")</f>
        <v xml:space="preserve">          -     </v>
      </c>
      <c r="J23" s="116">
        <f>ROUND(IF($C23="Choose Full-Time Position Type:", 0,$E23*VLOOKUP($C23,'Benefit Look Up'!$B$22:$G$31,6,FALSE)),0)</f>
        <v>0</v>
      </c>
      <c r="K23" s="116">
        <f>ROUND(IF($C23="Choose Full-Time Position Type:", 0,$E23*VLOOKUP($C23,'Benefit Look Up'!$B$22:$H$31,7,FALSE)),0)</f>
        <v>0</v>
      </c>
      <c r="L23" s="116">
        <f>ROUND(IF($C23="Choose Full-Time Position Type:", 0,$E23*VLOOKUP($C23,'Benefit Look Up'!$B$22:$I$31,8,FALSE)),0)</f>
        <v>0</v>
      </c>
      <c r="M23" s="117">
        <f>ROUND(IF($C23="Choose Full-Time Position Type:", 0,$D23*VLOOKUP($C23,'Benefit Look Up'!$B$22:$J$31,9,FALSE)),0)</f>
        <v>0</v>
      </c>
      <c r="N23" s="118">
        <f t="shared" si="6"/>
        <v>0</v>
      </c>
      <c r="O23" s="148">
        <f t="shared" si="7"/>
        <v>0</v>
      </c>
      <c r="P23" s="283" t="str">
        <f t="shared" si="3"/>
        <v/>
      </c>
    </row>
    <row r="24" spans="1:16" x14ac:dyDescent="0.2">
      <c r="A24" s="156"/>
      <c r="B24" s="109"/>
      <c r="C24" s="107" t="s">
        <v>52</v>
      </c>
      <c r="D24" s="108">
        <v>0</v>
      </c>
      <c r="E24" s="161"/>
      <c r="F24" s="166">
        <f>ROUND(IF($C24="Choose Full-Time Position Type:", 0,$E24*VLOOKUP($C24,'Benefit Look Up'!$B$22:$C$31,2,FALSE)),0)</f>
        <v>0</v>
      </c>
      <c r="G24" s="116">
        <f>ROUND(IF($C24="Choose Full-Time Position Type:", 0,$E24*VLOOKUP($C24,'Benefit Look Up'!$B$22:$D$31,3,FALSE)),0)</f>
        <v>0</v>
      </c>
      <c r="H24" s="116">
        <f>ROUND(IF($C24="Choose Full-Time Position Type:", 0,$E24*VLOOKUP($C24,'Benefit Look Up'!$B$22:$E$31,4,FALSE)),0)</f>
        <v>0</v>
      </c>
      <c r="I24" s="116" t="str">
        <f>IFERROR(ROUND(IF($D24="", 0,$D24*VLOOKUP($C24,'Benefit Look Up'!$B$22:$F$31,5,FALSE)),0), "          -     ")</f>
        <v xml:space="preserve">          -     </v>
      </c>
      <c r="J24" s="116">
        <f>ROUND(IF($C24="Choose Full-Time Position Type:", 0,$E24*VLOOKUP($C24,'Benefit Look Up'!$B$22:$G$31,6,FALSE)),0)</f>
        <v>0</v>
      </c>
      <c r="K24" s="116">
        <f>ROUND(IF($C24="Choose Full-Time Position Type:", 0,$E24*VLOOKUP($C24,'Benefit Look Up'!$B$22:$H$31,7,FALSE)),0)</f>
        <v>0</v>
      </c>
      <c r="L24" s="116">
        <f>ROUND(IF($C24="Choose Full-Time Position Type:", 0,$E24*VLOOKUP($C24,'Benefit Look Up'!$B$22:$I$31,8,FALSE)),0)</f>
        <v>0</v>
      </c>
      <c r="M24" s="117">
        <f>ROUND(IF($C24="Choose Full-Time Position Type:", 0,$D24*VLOOKUP($C24,'Benefit Look Up'!$B$22:$J$31,9,FALSE)),0)</f>
        <v>0</v>
      </c>
      <c r="N24" s="118">
        <f t="shared" si="6"/>
        <v>0</v>
      </c>
      <c r="O24" s="148">
        <f t="shared" si="7"/>
        <v>0</v>
      </c>
      <c r="P24" s="283" t="str">
        <f t="shared" si="3"/>
        <v/>
      </c>
    </row>
    <row r="25" spans="1:16" x14ac:dyDescent="0.2">
      <c r="A25" s="156"/>
      <c r="B25" s="109"/>
      <c r="C25" s="107" t="s">
        <v>52</v>
      </c>
      <c r="D25" s="108">
        <v>0</v>
      </c>
      <c r="E25" s="161"/>
      <c r="F25" s="166">
        <f>ROUND(IF($C25="Choose Full-Time Position Type:", 0,$E25*VLOOKUP($C25,'Benefit Look Up'!$B$22:$C$31,2,FALSE)),0)</f>
        <v>0</v>
      </c>
      <c r="G25" s="116">
        <f>ROUND(IF($C25="Choose Full-Time Position Type:", 0,$E25*VLOOKUP($C25,'Benefit Look Up'!$B$22:$D$31,3,FALSE)),0)</f>
        <v>0</v>
      </c>
      <c r="H25" s="116">
        <f>ROUND(IF($C25="Choose Full-Time Position Type:", 0,$E25*VLOOKUP($C25,'Benefit Look Up'!$B$22:$E$31,4,FALSE)),0)</f>
        <v>0</v>
      </c>
      <c r="I25" s="116" t="str">
        <f>IFERROR(ROUND(IF($D25="", 0,$D25*VLOOKUP($C25,'Benefit Look Up'!$B$22:$F$31,5,FALSE)),0), "          -     ")</f>
        <v xml:space="preserve">          -     </v>
      </c>
      <c r="J25" s="116">
        <f>ROUND(IF($C25="Choose Full-Time Position Type:", 0,$E25*VLOOKUP($C25,'Benefit Look Up'!$B$22:$G$31,6,FALSE)),0)</f>
        <v>0</v>
      </c>
      <c r="K25" s="116">
        <f>ROUND(IF($C25="Choose Full-Time Position Type:", 0,$E25*VLOOKUP($C25,'Benefit Look Up'!$B$22:$H$31,7,FALSE)),0)</f>
        <v>0</v>
      </c>
      <c r="L25" s="116">
        <f>ROUND(IF($C25="Choose Full-Time Position Type:", 0,$E25*VLOOKUP($C25,'Benefit Look Up'!$B$22:$I$31,8,FALSE)),0)</f>
        <v>0</v>
      </c>
      <c r="M25" s="117">
        <f>ROUND(IF($C25="Choose Full-Time Position Type:", 0,$D25*VLOOKUP($C25,'Benefit Look Up'!$B$22:$J$31,9,FALSE)),0)</f>
        <v>0</v>
      </c>
      <c r="N25" s="118">
        <f t="shared" si="6"/>
        <v>0</v>
      </c>
      <c r="O25" s="148">
        <f t="shared" si="7"/>
        <v>0</v>
      </c>
      <c r="P25" s="283" t="str">
        <f t="shared" si="3"/>
        <v/>
      </c>
    </row>
    <row r="26" spans="1:16" ht="13.5" thickBot="1" x14ac:dyDescent="0.25">
      <c r="A26" s="157"/>
      <c r="B26" s="110"/>
      <c r="C26" s="111" t="s">
        <v>52</v>
      </c>
      <c r="D26" s="112">
        <v>0</v>
      </c>
      <c r="E26" s="162"/>
      <c r="F26" s="167">
        <f>ROUND(IF($C26="Choose Full-Time Position Type:", 0,$E26*VLOOKUP($C26,'Benefit Look Up'!$B$22:$C$31,2,FALSE)),0)</f>
        <v>0</v>
      </c>
      <c r="G26" s="120">
        <f>ROUND(IF($C26="Choose Full-Time Position Type:", 0,$E26*VLOOKUP($C26,'Benefit Look Up'!$B$22:$D$31,3,FALSE)),0)</f>
        <v>0</v>
      </c>
      <c r="H26" s="120">
        <f>ROUND(IF($C26="Choose Full-Time Position Type:", 0,$E26*VLOOKUP($C26,'Benefit Look Up'!$B$22:$E$31,4,FALSE)),0)</f>
        <v>0</v>
      </c>
      <c r="I26" s="120" t="str">
        <f>IFERROR(ROUND(IF($D26="", 0,$D26*VLOOKUP($C26,'Benefit Look Up'!$B$22:$F$31,5,FALSE)),0), "          -     ")</f>
        <v xml:space="preserve">          -     </v>
      </c>
      <c r="J26" s="120">
        <f>ROUND(IF($C26="Choose Full-Time Position Type:", 0,$E26*VLOOKUP($C26,'Benefit Look Up'!$B$22:$G$31,6,FALSE)),0)</f>
        <v>0</v>
      </c>
      <c r="K26" s="120">
        <f>ROUND(IF($C26="Choose Full-Time Position Type:", 0,$E26*VLOOKUP($C26,'Benefit Look Up'!$B$22:$H$31,7,FALSE)),0)</f>
        <v>0</v>
      </c>
      <c r="L26" s="120">
        <f>ROUND(IF($C26="Choose Full-Time Position Type:", 0,$E26*VLOOKUP($C26,'Benefit Look Up'!$B$22:$I$31,8,FALSE)),0)</f>
        <v>0</v>
      </c>
      <c r="M26" s="121">
        <f>ROUND(IF($C26="Choose Full-Time Position Type:", 0,$D26*VLOOKUP($C26,'Benefit Look Up'!$B$22:$J$31,9,FALSE)),0)</f>
        <v>0</v>
      </c>
      <c r="N26" s="122">
        <f t="shared" si="6"/>
        <v>0</v>
      </c>
      <c r="O26" s="149">
        <f t="shared" si="7"/>
        <v>0</v>
      </c>
      <c r="P26" s="283" t="str">
        <f t="shared" si="3"/>
        <v/>
      </c>
    </row>
    <row r="27" spans="1:16" s="297" customFormat="1" ht="21" customHeight="1" thickBot="1" x14ac:dyDescent="0.25">
      <c r="A27" s="158" t="s">
        <v>53</v>
      </c>
      <c r="B27" s="95"/>
      <c r="C27" s="96"/>
      <c r="D27" s="14">
        <f t="shared" ref="D27:M27" si="8">SUM(D12:D26)</f>
        <v>0</v>
      </c>
      <c r="E27" s="77">
        <f t="shared" si="8"/>
        <v>0</v>
      </c>
      <c r="F27" s="168">
        <f t="shared" si="8"/>
        <v>0</v>
      </c>
      <c r="G27" s="78">
        <f t="shared" si="8"/>
        <v>0</v>
      </c>
      <c r="H27" s="78">
        <f t="shared" si="8"/>
        <v>0</v>
      </c>
      <c r="I27" s="78">
        <f t="shared" si="8"/>
        <v>0</v>
      </c>
      <c r="J27" s="78">
        <f t="shared" si="8"/>
        <v>0</v>
      </c>
      <c r="K27" s="78">
        <f t="shared" si="8"/>
        <v>0</v>
      </c>
      <c r="L27" s="78">
        <f t="shared" si="8"/>
        <v>0</v>
      </c>
      <c r="M27" s="79">
        <f t="shared" si="8"/>
        <v>0</v>
      </c>
      <c r="N27" s="80">
        <f>SUM(F27:M27)</f>
        <v>0</v>
      </c>
      <c r="O27" s="150">
        <f>SUM(E27,N27)</f>
        <v>0</v>
      </c>
    </row>
    <row r="28" spans="1:16" s="297" customFormat="1" ht="22.5" customHeight="1" thickTop="1" thickBot="1" x14ac:dyDescent="0.25">
      <c r="A28" s="266" t="s">
        <v>120</v>
      </c>
      <c r="B28" s="267"/>
      <c r="C28" s="268"/>
      <c r="D28" s="269"/>
      <c r="E28" s="270"/>
      <c r="F28" s="271"/>
      <c r="G28" s="270"/>
      <c r="H28" s="270"/>
      <c r="I28" s="270"/>
      <c r="J28" s="270"/>
      <c r="K28" s="270"/>
      <c r="L28" s="270"/>
      <c r="M28" s="270"/>
      <c r="N28" s="270"/>
      <c r="O28" s="272">
        <f>SUM(O12:O26)</f>
        <v>0</v>
      </c>
    </row>
    <row r="29" spans="1:16" s="297" customFormat="1" ht="7.5" customHeight="1" thickTop="1" thickBot="1" x14ac:dyDescent="0.25">
      <c r="A29" s="263"/>
      <c r="B29" s="263"/>
      <c r="C29" s="228"/>
      <c r="D29" s="264"/>
      <c r="E29" s="265"/>
      <c r="F29" s="265"/>
      <c r="G29" s="265"/>
      <c r="H29" s="265"/>
      <c r="I29" s="265"/>
      <c r="J29" s="265"/>
      <c r="K29" s="265"/>
      <c r="L29" s="265"/>
      <c r="M29" s="265"/>
      <c r="N29" s="265"/>
      <c r="O29" s="265"/>
    </row>
    <row r="30" spans="1:16" s="297" customFormat="1" ht="28.5" hidden="1" customHeight="1" x14ac:dyDescent="0.5">
      <c r="A30" s="295"/>
      <c r="B30" s="295"/>
      <c r="C30" s="500" t="e">
        <f>IF(OR(AND(C12 &lt;&gt;"Choose Full-Time Position Type:", D12 =0),AND(C12 ="Choose Full-Time Position Type:",D12&lt;&gt;0), AND(C13 &lt;&gt;"Choose Full-Time Position Type:", D13 = 0),AND(C13 ="Choose Full-Time Position Type:",D13&lt;&gt;0), AND(C14 &lt;&gt;"Choose Full-Time Position Type:", D14 = 0),AND(C14 ="Choose Full-Time Position Type:",D14&lt;&gt;0), AND(C15 &lt;&gt;"Choose Full-Time Position Type:", D15 = 0),AND(C15 ="Choose Full-Time Position Type:",D15&lt;&gt;0), AND(C16 &lt;&gt;"Choose Full-Time Position Type:", D16 =0),AND(C16 ="Choose Full-Time Position Type:",D16&lt;&gt;0), AND(C17 &lt;&gt;"Choose Full-Time Position Type:", D17 = 0),AND(C17 ="Choose Full-Time Position Type:",D17&lt;&gt;0),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AND(#REF!&lt;&gt;"Choose Full-Time Position Type:",#REF! = 0),AND(#REF! ="Choose Full-Time Position Type:",#REF!&lt;&gt;0), F31 = "There is an error message in Column P. Fix column C or Column D of corresponding row."),"There is an error message in Column P. Fix column C or Column D of corresponding row.","")</f>
        <v>#REF!</v>
      </c>
      <c r="D30" s="497"/>
      <c r="E30" s="497"/>
      <c r="F30" s="497"/>
      <c r="G30" s="497"/>
      <c r="H30" s="497"/>
      <c r="I30" s="497"/>
      <c r="J30" s="497"/>
      <c r="K30" s="497"/>
      <c r="L30" s="497"/>
      <c r="M30" s="497"/>
      <c r="N30" s="296"/>
      <c r="O30" s="296"/>
      <c r="P30" s="296"/>
    </row>
    <row r="31" spans="1:16" s="297" customFormat="1" ht="28.5" hidden="1" customHeight="1" x14ac:dyDescent="0.2">
      <c r="A31" s="295"/>
      <c r="B31" s="295"/>
      <c r="C31" s="298"/>
      <c r="D31" s="299"/>
      <c r="E31" s="300"/>
      <c r="F31" s="496" t="e">
        <f>IF(OR(AND(#REF!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AND(#REF!&lt;&gt;"Choose Full-Time Position Type:",#REF! = 0),AND(#REF! ="Choose Full-Time Position Type:",#REF!&lt;&gt;0), F32 = "There is an error message in Column P. Fix column C or Column D of corresponding row."),"There is an error message in Column P. Fix column C or Column D of corresponding row.","")</f>
        <v>#REF!</v>
      </c>
      <c r="G31" s="497"/>
      <c r="H31" s="497"/>
      <c r="I31" s="497"/>
      <c r="J31" s="497"/>
      <c r="K31" s="497"/>
      <c r="L31" s="497"/>
      <c r="M31" s="497"/>
      <c r="N31" s="497"/>
      <c r="O31" s="497"/>
    </row>
    <row r="32" spans="1:16" ht="9" hidden="1" customHeight="1" thickBot="1" x14ac:dyDescent="0.25">
      <c r="A32" s="498"/>
      <c r="B32" s="499"/>
      <c r="C32" s="499"/>
      <c r="D32" s="499"/>
      <c r="E32" s="499"/>
      <c r="F32" s="496" t="str">
        <f>IF(OR(AND(C18 &lt;&gt;"Choose Full-Time Position Type:", D18 =0),AND(C18 ="Choose Full-Time Position Type:",D18&lt;&gt;0), AND(C19 &lt;&gt;"Choose Full-Time Position Type:", D19 = 0),AND(C19 ="Choose Full-Time Position Type:",D19&lt;&gt;0), AND(C20 &lt;&gt;"Choose Full-Time Position Type:", D20 = 0),AND(C20 ="Choose Full-Time Position Type:",D20&lt;&gt;0), AND(C21 &lt;&gt;"Choose Full-Time Position Type:", D21 = 0),AND(C21 ="Choose Full-Time Position Type:",D21&lt;&gt;0), AND(C22 &lt;&gt;"Choose Full-Time Position Type:", D22 =0),AND(C22 ="Choose Full-Time Position Type:",D22&lt;&gt;0), AND(C23 &lt;&gt;"Choose Full-Time Position Type:", D23 = 0),AND(C23 ="Choose Full-Time Position Type:",D23&lt;&gt;0), AND(C24 &lt;&gt;"Choose Full-Time Position Type:", D24 = 0),AND(C24 ="Choose Full-Time Position Type:",D24&lt;&gt;0), AND(C25 &lt;&gt;"Choose Full-Time Position Type:", D25 = 0),AND(C25 ="Choose Full-Time Position Type:",D25&lt;&gt;0), AND(C26 &lt;&gt;"Choose Full-Time Position Type:", D26 = 0),AND(C26 ="Choose Full-Time Position Type:",D26&lt;&gt;0)),"There is an error message in Column P. Fix column C or Column D of corresponding row.","")</f>
        <v/>
      </c>
      <c r="G32" s="497"/>
      <c r="H32" s="497"/>
      <c r="I32" s="497"/>
      <c r="J32" s="497"/>
      <c r="K32" s="497"/>
      <c r="L32" s="497"/>
      <c r="M32" s="497"/>
      <c r="N32" s="497"/>
      <c r="O32" s="497"/>
    </row>
    <row r="33" spans="1:22" ht="9" hidden="1" customHeight="1" x14ac:dyDescent="0.2">
      <c r="A33" s="301"/>
      <c r="B33" s="302"/>
      <c r="C33" s="302"/>
      <c r="D33" s="302"/>
      <c r="E33" s="302"/>
      <c r="F33" s="303"/>
      <c r="G33" s="296"/>
      <c r="H33" s="296"/>
      <c r="I33" s="296"/>
      <c r="J33" s="296"/>
      <c r="K33" s="296"/>
      <c r="L33" s="296"/>
      <c r="M33" s="296"/>
      <c r="N33" s="296"/>
      <c r="O33" s="296"/>
    </row>
    <row r="34" spans="1:22" ht="20.25" hidden="1" customHeight="1" thickTop="1" x14ac:dyDescent="0.25">
      <c r="A34" s="490" t="s">
        <v>77</v>
      </c>
      <c r="B34" s="491"/>
      <c r="C34" s="492"/>
      <c r="D34" s="492"/>
      <c r="E34" s="493"/>
      <c r="F34" s="304"/>
      <c r="G34" s="305"/>
      <c r="H34" s="306"/>
      <c r="I34" s="307"/>
      <c r="J34" s="308"/>
      <c r="K34" s="308"/>
      <c r="L34" s="308"/>
      <c r="M34" s="308"/>
      <c r="N34" s="308"/>
      <c r="O34" s="308"/>
      <c r="R34" s="283" t="s">
        <v>12</v>
      </c>
    </row>
    <row r="35" spans="1:22" ht="11.25" hidden="1" customHeight="1" x14ac:dyDescent="0.2">
      <c r="A35" s="308"/>
      <c r="B35" s="309"/>
      <c r="C35" s="309"/>
      <c r="D35" s="309"/>
      <c r="E35" s="309"/>
      <c r="F35" s="308"/>
      <c r="G35" s="308"/>
      <c r="H35" s="308"/>
      <c r="I35" s="308"/>
      <c r="J35" s="308"/>
      <c r="K35" s="308"/>
      <c r="L35" s="308"/>
      <c r="M35" s="308"/>
      <c r="N35" s="308"/>
      <c r="O35" s="308"/>
    </row>
    <row r="36" spans="1:22" ht="16.5" hidden="1" thickTop="1" x14ac:dyDescent="0.25">
      <c r="A36" s="310" t="s">
        <v>76</v>
      </c>
      <c r="B36" s="311"/>
      <c r="C36" s="312"/>
      <c r="D36" s="312"/>
      <c r="E36" s="312"/>
      <c r="F36" s="313"/>
      <c r="G36" s="313"/>
      <c r="H36" s="308"/>
      <c r="I36" s="313"/>
      <c r="J36" s="313"/>
      <c r="K36" s="313"/>
      <c r="L36" s="313"/>
      <c r="M36" s="313"/>
      <c r="N36" s="313"/>
      <c r="O36" s="313"/>
      <c r="P36" s="314"/>
      <c r="Q36" s="315"/>
      <c r="R36" s="315"/>
      <c r="S36" s="315"/>
      <c r="T36" s="315"/>
    </row>
    <row r="37" spans="1:22" ht="12.75" hidden="1" customHeight="1" x14ac:dyDescent="0.2">
      <c r="A37" s="479" t="s">
        <v>91</v>
      </c>
      <c r="B37" s="480"/>
      <c r="C37" s="481"/>
      <c r="D37" s="481"/>
      <c r="E37" s="481"/>
      <c r="F37" s="461" t="s">
        <v>54</v>
      </c>
      <c r="G37" s="462"/>
      <c r="H37" s="462"/>
      <c r="I37" s="462"/>
      <c r="J37" s="462"/>
      <c r="K37" s="462"/>
      <c r="L37" s="462"/>
      <c r="M37" s="462"/>
      <c r="N37" s="462"/>
      <c r="O37" s="462"/>
      <c r="P37" s="316"/>
      <c r="Q37" s="315"/>
      <c r="R37" s="315"/>
      <c r="S37" s="315"/>
      <c r="T37" s="315"/>
    </row>
    <row r="38" spans="1:22" ht="15.75" hidden="1" customHeight="1" thickBot="1" x14ac:dyDescent="0.25">
      <c r="A38" s="482"/>
      <c r="B38" s="482"/>
      <c r="C38" s="483"/>
      <c r="D38" s="483"/>
      <c r="E38" s="483"/>
      <c r="F38" s="463"/>
      <c r="G38" s="463"/>
      <c r="H38" s="463"/>
      <c r="I38" s="463"/>
      <c r="J38" s="463"/>
      <c r="K38" s="463"/>
      <c r="L38" s="463"/>
      <c r="M38" s="463"/>
      <c r="N38" s="463"/>
      <c r="O38" s="463"/>
      <c r="P38" s="316"/>
      <c r="Q38" s="315"/>
      <c r="R38" s="315"/>
      <c r="S38" s="315"/>
      <c r="T38" s="315"/>
    </row>
    <row r="39" spans="1:22" ht="27" hidden="1" thickTop="1" thickBot="1" x14ac:dyDescent="0.25">
      <c r="A39" s="313" t="s">
        <v>97</v>
      </c>
      <c r="B39" s="317" t="s">
        <v>8</v>
      </c>
      <c r="C39" s="317" t="s">
        <v>9</v>
      </c>
      <c r="D39" s="317" t="s">
        <v>5</v>
      </c>
      <c r="E39" s="317" t="s">
        <v>13</v>
      </c>
      <c r="F39" s="488" t="s">
        <v>66</v>
      </c>
      <c r="G39" s="489"/>
      <c r="H39" s="489"/>
      <c r="I39" s="489"/>
      <c r="J39" s="489"/>
      <c r="K39" s="489"/>
      <c r="L39" s="489"/>
      <c r="M39" s="489"/>
      <c r="N39" s="318" t="s">
        <v>34</v>
      </c>
      <c r="O39" s="318" t="s">
        <v>35</v>
      </c>
      <c r="P39" s="316"/>
      <c r="Q39" s="315"/>
      <c r="R39" s="315"/>
      <c r="S39" s="315"/>
      <c r="T39" s="315"/>
    </row>
    <row r="40" spans="1:22" ht="64.5" hidden="1" customHeight="1" thickBot="1" x14ac:dyDescent="0.25">
      <c r="A40" s="319" t="s">
        <v>92</v>
      </c>
      <c r="B40" s="320" t="s">
        <v>93</v>
      </c>
      <c r="C40" s="320" t="s">
        <v>94</v>
      </c>
      <c r="D40" s="321" t="s">
        <v>95</v>
      </c>
      <c r="E40" s="322" t="s">
        <v>96</v>
      </c>
      <c r="F40" s="320" t="s">
        <v>73</v>
      </c>
      <c r="G40" s="320" t="s">
        <v>74</v>
      </c>
      <c r="H40" s="320" t="s">
        <v>86</v>
      </c>
      <c r="I40" s="320" t="s">
        <v>87</v>
      </c>
      <c r="J40" s="320" t="s">
        <v>88</v>
      </c>
      <c r="K40" s="320" t="s">
        <v>85</v>
      </c>
      <c r="L40" s="320" t="s">
        <v>89</v>
      </c>
      <c r="M40" s="320" t="s">
        <v>90</v>
      </c>
      <c r="N40" s="323"/>
      <c r="O40" s="323"/>
      <c r="P40" s="324"/>
      <c r="Q40" s="325"/>
      <c r="R40" s="325"/>
      <c r="S40" s="325"/>
      <c r="T40" s="325"/>
    </row>
    <row r="41" spans="1:22" hidden="1" x14ac:dyDescent="0.2">
      <c r="A41" s="326"/>
      <c r="B41" s="327"/>
      <c r="C41" s="327" t="s">
        <v>70</v>
      </c>
      <c r="D41" s="328"/>
      <c r="E41" s="329"/>
      <c r="F41" s="330">
        <f>ROUND(IF($C41="Choose PT Salaried With Benefits:", 0,$E41*VLOOKUP($C41,'Benefit Look Up'!$B$50:$C$50,2,FALSE)),0)</f>
        <v>0</v>
      </c>
      <c r="G41" s="330">
        <f>ROUND(IF($C41="Choose PT Salaried With Benefits:", 0,$E41*VLOOKUP($C41,'Benefit Look Up'!$B$50:$D$50,3,FALSE)),0)</f>
        <v>0</v>
      </c>
      <c r="H41" s="330">
        <f>ROUND(IF($C41="Choose PT Salaried With Benefits:", 0,$E41*VLOOKUP($C41,'Benefit Look Up'!$B$50:$E$50,4,FALSE)),0)</f>
        <v>0</v>
      </c>
      <c r="I41" s="330">
        <f>ROUND(IF($C41="Choose PT Salaried With Benefits:", 0,$D41*VLOOKUP($C41,'Benefit Look Up'!$B$50:$F$50,5,FALSE)),0)</f>
        <v>0</v>
      </c>
      <c r="J41" s="330">
        <f>ROUND(IF($C41="Choose PT Salaried With Benefits:", 0,$E41*VLOOKUP($C41,'Benefit Look Up'!$B$50:$G$50,6,FALSE)),0)</f>
        <v>0</v>
      </c>
      <c r="K41" s="330">
        <f>ROUND(IF($C41="Choose PT Salaried With Benefits:", 0,$E41*VLOOKUP($C41,'Benefit Look Up'!$B$50:$H$50,7,FALSE)),0)</f>
        <v>0</v>
      </c>
      <c r="L41" s="330">
        <f>ROUND(IF($C41="Choose PT Salaried With Benefits:", 0,$E41*VLOOKUP($C41,'Benefit Look Up'!$B$50:$I$50,8,FALSE)),0)</f>
        <v>0</v>
      </c>
      <c r="M41" s="330">
        <f>ROUND(IF($C41="Choose PT Salaried With Benefits:", 0,$D41*VLOOKUP($C41,'Benefit Look Up'!$B$50:$J$50,9,FALSE)),0)</f>
        <v>0</v>
      </c>
      <c r="N41" s="331">
        <f>SUM(F41:M41)</f>
        <v>0</v>
      </c>
      <c r="O41" s="331">
        <f>SUM(E41,N41)</f>
        <v>0</v>
      </c>
      <c r="P41" s="332"/>
    </row>
    <row r="42" spans="1:22" ht="12" hidden="1" customHeight="1" x14ac:dyDescent="0.2">
      <c r="A42" s="326"/>
      <c r="B42" s="327"/>
      <c r="C42" s="327" t="s">
        <v>70</v>
      </c>
      <c r="D42" s="333"/>
      <c r="E42" s="334"/>
      <c r="F42" s="330">
        <f>ROUND(IF($C42="Choose PT Salaried With Benefits:", 0,$E42*VLOOKUP($C42,'Benefit Look Up'!$B$50:$C$50,2,FALSE)),0)</f>
        <v>0</v>
      </c>
      <c r="G42" s="330">
        <f>ROUND(IF($C42="Choose PT Salaried With Benefits:", 0,$E42*VLOOKUP($C42,'Benefit Look Up'!$B$50:$D$50,3,FALSE)),0)</f>
        <v>0</v>
      </c>
      <c r="H42" s="330">
        <f>ROUND(IF($C42="Choose PT Salaried With Benefits:", 0,$E42*VLOOKUP($C42,'Benefit Look Up'!$B$50:$E$50,4,FALSE)),0)</f>
        <v>0</v>
      </c>
      <c r="I42" s="330">
        <f>ROUND(IF($C42="Choose PT Salaried With Benefits:", 0,$D42*VLOOKUP($C42,'Benefit Look Up'!$B$50:$F$50,5,FALSE)),0)</f>
        <v>0</v>
      </c>
      <c r="J42" s="330">
        <f>ROUND(IF($C42="Choose PT Salaried With Benefits:", 0,$E42*VLOOKUP($C42,'Benefit Look Up'!$B$50:$G$50,6,FALSE)),0)</f>
        <v>0</v>
      </c>
      <c r="K42" s="330">
        <f>ROUND(IF($C42="Choose PT Salaried With Benefits:", 0,$E42*VLOOKUP($C42,'Benefit Look Up'!$B$50:$H$50,7,FALSE)),0)</f>
        <v>0</v>
      </c>
      <c r="L42" s="330">
        <f>ROUND(IF($C42="Choose PT Salaried With Benefits:", 0,$E42*VLOOKUP($C42,'Benefit Look Up'!$B$50:$I$50,8,FALSE)),0)</f>
        <v>0</v>
      </c>
      <c r="M42" s="330">
        <f>ROUND(IF($C42="Choose PT Salaried With Benefits:", 0,$D42*VLOOKUP($C42,'Benefit Look Up'!$B$50:$J$50,9,FALSE)),0)</f>
        <v>0</v>
      </c>
      <c r="N42" s="335">
        <f t="shared" ref="N42:N43" si="9">SUM(F42:M42)</f>
        <v>0</v>
      </c>
      <c r="O42" s="335">
        <f t="shared" ref="O42:O43" si="10">SUM(E42,N42)</f>
        <v>0</v>
      </c>
      <c r="P42" s="332"/>
    </row>
    <row r="43" spans="1:22" ht="13.5" hidden="1" thickBot="1" x14ac:dyDescent="0.25">
      <c r="A43" s="326"/>
      <c r="B43" s="327"/>
      <c r="C43" s="327" t="s">
        <v>70</v>
      </c>
      <c r="D43" s="333"/>
      <c r="E43" s="334"/>
      <c r="F43" s="330">
        <f>ROUND(IF($C43="Choose PT Salaried With Benefits:", 0,$E43*VLOOKUP($C43,'Benefit Look Up'!$B$50:$C$50,2,FALSE)),0)</f>
        <v>0</v>
      </c>
      <c r="G43" s="330">
        <f>ROUND(IF($C43="Choose PT Salaried With Benefits:", 0,$E43*VLOOKUP($C43,'Benefit Look Up'!$B$50:$D$50,3,FALSE)),0)</f>
        <v>0</v>
      </c>
      <c r="H43" s="330">
        <f>ROUND(IF($C43="Choose PT Salaried With Benefits:", 0,$E43*VLOOKUP($C43,'Benefit Look Up'!$B$50:$E$50,4,FALSE)),0)</f>
        <v>0</v>
      </c>
      <c r="I43" s="330">
        <f>ROUND(IF($C43="Choose PT Salaried With Benefits:", 0,$D43*VLOOKUP($C43,'Benefit Look Up'!$B$50:$F$50,5,FALSE)),0)</f>
        <v>0</v>
      </c>
      <c r="J43" s="330">
        <f>ROUND(IF($C43="Choose PT Salaried With Benefits:", 0,$E43*VLOOKUP($C43,'Benefit Look Up'!$B$50:$G$50,6,FALSE)),0)</f>
        <v>0</v>
      </c>
      <c r="K43" s="330">
        <f>ROUND(IF($C43="Choose PT Salaried With Benefits:", 0,$E43*VLOOKUP($C43,'Benefit Look Up'!$B$50:$H$50,7,FALSE)),0)</f>
        <v>0</v>
      </c>
      <c r="L43" s="330">
        <f>ROUND(IF($C43="Choose PT Salaried With Benefits:", 0,$E43*VLOOKUP($C43,'Benefit Look Up'!$B$50:$I$50,8,FALSE)),0)</f>
        <v>0</v>
      </c>
      <c r="M43" s="330">
        <f>ROUND(IF($C43="Choose PT Salaried With Benefits:", 0,$D43*VLOOKUP($C43,'Benefit Look Up'!$B$50:$J$50,9,FALSE)),0)</f>
        <v>0</v>
      </c>
      <c r="N43" s="336">
        <f t="shared" si="9"/>
        <v>0</v>
      </c>
      <c r="O43" s="336">
        <f t="shared" si="10"/>
        <v>0</v>
      </c>
      <c r="P43" s="332"/>
    </row>
    <row r="44" spans="1:22" ht="13.5" hidden="1" thickBot="1" x14ac:dyDescent="0.25">
      <c r="A44" s="337"/>
      <c r="B44" s="338" t="s">
        <v>75</v>
      </c>
      <c r="C44" s="339"/>
      <c r="D44" s="340">
        <f t="shared" ref="D44:O44" si="11">SUM(D41:D43)</f>
        <v>0</v>
      </c>
      <c r="E44" s="341">
        <f t="shared" si="11"/>
        <v>0</v>
      </c>
      <c r="F44" s="342">
        <f t="shared" si="11"/>
        <v>0</v>
      </c>
      <c r="G44" s="342">
        <f t="shared" si="11"/>
        <v>0</v>
      </c>
      <c r="H44" s="343">
        <f t="shared" si="11"/>
        <v>0</v>
      </c>
      <c r="I44" s="342">
        <f t="shared" si="11"/>
        <v>0</v>
      </c>
      <c r="J44" s="342">
        <f t="shared" si="11"/>
        <v>0</v>
      </c>
      <c r="K44" s="342">
        <f t="shared" si="11"/>
        <v>0</v>
      </c>
      <c r="L44" s="342">
        <f t="shared" si="11"/>
        <v>0</v>
      </c>
      <c r="M44" s="342">
        <f t="shared" si="11"/>
        <v>0</v>
      </c>
      <c r="N44" s="342">
        <f t="shared" si="11"/>
        <v>0</v>
      </c>
      <c r="O44" s="343">
        <f t="shared" si="11"/>
        <v>0</v>
      </c>
      <c r="P44" s="332"/>
    </row>
    <row r="45" spans="1:22" ht="14.25" hidden="1" customHeight="1" thickBot="1" x14ac:dyDescent="0.25">
      <c r="A45" s="326"/>
      <c r="B45" s="327"/>
      <c r="C45" s="327"/>
      <c r="D45" s="327"/>
      <c r="E45" s="327"/>
      <c r="F45" s="327"/>
      <c r="G45" s="332"/>
      <c r="H45" s="332"/>
      <c r="I45" s="332"/>
      <c r="J45" s="332"/>
      <c r="K45" s="332"/>
      <c r="L45" s="332"/>
      <c r="M45" s="332"/>
      <c r="N45" s="332"/>
      <c r="O45" s="332"/>
      <c r="P45" s="332"/>
    </row>
    <row r="46" spans="1:22" ht="16.5" thickTop="1" x14ac:dyDescent="0.2">
      <c r="A46" s="473" t="s">
        <v>79</v>
      </c>
      <c r="B46" s="474"/>
      <c r="C46" s="46"/>
      <c r="D46" s="46"/>
      <c r="E46" s="46"/>
      <c r="F46" s="195"/>
      <c r="G46" s="47"/>
      <c r="H46" s="278"/>
      <c r="I46" s="332"/>
      <c r="J46" s="332"/>
      <c r="K46" s="344"/>
      <c r="L46" s="345"/>
      <c r="M46" s="345"/>
      <c r="N46" s="308"/>
      <c r="O46" s="308"/>
      <c r="P46" s="332"/>
    </row>
    <row r="47" spans="1:22" ht="12.75" customHeight="1" x14ac:dyDescent="0.2">
      <c r="A47" s="475" t="s">
        <v>101</v>
      </c>
      <c r="B47" s="476"/>
      <c r="C47" s="477"/>
      <c r="D47" s="477"/>
      <c r="E47" s="477"/>
      <c r="F47" s="464" t="s">
        <v>100</v>
      </c>
      <c r="G47" s="465"/>
      <c r="H47" s="144"/>
      <c r="I47" s="332"/>
      <c r="J47" s="332"/>
      <c r="K47" s="345"/>
      <c r="L47" s="345"/>
      <c r="M47" s="345"/>
      <c r="N47" s="332"/>
      <c r="O47" s="332"/>
      <c r="P47" s="332"/>
    </row>
    <row r="48" spans="1:22" ht="15.75" customHeight="1" thickBot="1" x14ac:dyDescent="0.25">
      <c r="A48" s="478"/>
      <c r="B48" s="476"/>
      <c r="C48" s="477"/>
      <c r="D48" s="477"/>
      <c r="E48" s="477"/>
      <c r="F48" s="466"/>
      <c r="G48" s="467"/>
      <c r="H48" s="171"/>
      <c r="I48" s="308"/>
      <c r="J48" s="308"/>
      <c r="K48" s="345"/>
      <c r="L48" s="345"/>
      <c r="M48" s="345"/>
      <c r="N48" s="308"/>
      <c r="O48" s="308"/>
      <c r="P48" s="308"/>
      <c r="V48" s="297" t="s">
        <v>3</v>
      </c>
    </row>
    <row r="49" spans="1:17" ht="84" thickTop="1" thickBot="1" x14ac:dyDescent="0.25">
      <c r="A49" s="169" t="s">
        <v>98</v>
      </c>
      <c r="B49" s="38" t="s">
        <v>230</v>
      </c>
      <c r="C49" s="38" t="s">
        <v>166</v>
      </c>
      <c r="D49" s="48" t="s">
        <v>99</v>
      </c>
      <c r="E49" s="49" t="s">
        <v>141</v>
      </c>
      <c r="F49" s="190" t="s">
        <v>123</v>
      </c>
      <c r="G49" s="55" t="s">
        <v>83</v>
      </c>
      <c r="H49" s="171"/>
      <c r="I49" s="308"/>
      <c r="J49" s="308"/>
      <c r="K49" s="345"/>
      <c r="L49" s="345"/>
      <c r="M49" s="345"/>
      <c r="N49" s="308"/>
      <c r="O49" s="308"/>
      <c r="Q49" s="297"/>
    </row>
    <row r="50" spans="1:17" x14ac:dyDescent="0.2">
      <c r="A50" s="170"/>
      <c r="B50" s="349"/>
      <c r="C50" s="223" t="s">
        <v>55</v>
      </c>
      <c r="D50" s="124"/>
      <c r="E50" s="125"/>
      <c r="F50" s="191">
        <f>ROUND(IF($C50="Choose Non-Hourly PT Position Type:", 0,$E50*VLOOKUP($C50,'Benefit Look Up'!$B$36:$C$45,2,FALSE)),0)</f>
        <v>0</v>
      </c>
      <c r="G50" s="126">
        <f>SUM(E50:F50)</f>
        <v>0</v>
      </c>
      <c r="H50" s="171"/>
      <c r="I50" s="308"/>
      <c r="J50" s="308"/>
      <c r="K50" s="308"/>
      <c r="L50" s="308"/>
      <c r="M50" s="308"/>
      <c r="N50" s="308"/>
      <c r="O50" s="308"/>
    </row>
    <row r="51" spans="1:17" x14ac:dyDescent="0.2">
      <c r="A51" s="156"/>
      <c r="B51" s="350"/>
      <c r="C51" s="127" t="s">
        <v>55</v>
      </c>
      <c r="D51" s="108"/>
      <c r="E51" s="128"/>
      <c r="F51" s="192">
        <f>ROUND(IF($C51="Choose Non-Hourly PT Position Type:", 0,$E51*VLOOKUP($C51,'Benefit Look Up'!$B$36:$C$45,2,FALSE)),0)</f>
        <v>0</v>
      </c>
      <c r="G51" s="119">
        <f t="shared" ref="G51:G54" si="12">SUM(E51:F51)</f>
        <v>0</v>
      </c>
      <c r="H51" s="171"/>
      <c r="I51" s="308"/>
      <c r="J51" s="308"/>
      <c r="K51" s="308"/>
      <c r="L51" s="308"/>
      <c r="M51" s="308"/>
      <c r="N51" s="308"/>
      <c r="O51" s="308"/>
    </row>
    <row r="52" spans="1:17" x14ac:dyDescent="0.2">
      <c r="A52" s="156"/>
      <c r="B52" s="109"/>
      <c r="C52" s="127" t="s">
        <v>55</v>
      </c>
      <c r="D52" s="108"/>
      <c r="E52" s="129"/>
      <c r="F52" s="192">
        <f>ROUND(IF($C52="Choose Non-Hourly PT Position Type:", 0,$E52*VLOOKUP($C52,'Benefit Look Up'!$B$36:$C$45,2,FALSE)),0)</f>
        <v>0</v>
      </c>
      <c r="G52" s="119">
        <f t="shared" si="12"/>
        <v>0</v>
      </c>
      <c r="H52" s="171"/>
      <c r="I52" s="308"/>
      <c r="J52" s="308"/>
      <c r="K52" s="308"/>
      <c r="L52" s="308"/>
      <c r="M52" s="308"/>
      <c r="N52" s="308"/>
      <c r="O52" s="308"/>
    </row>
    <row r="53" spans="1:17" x14ac:dyDescent="0.2">
      <c r="A53" s="156"/>
      <c r="B53" s="109"/>
      <c r="C53" s="127" t="s">
        <v>55</v>
      </c>
      <c r="D53" s="108"/>
      <c r="E53" s="129"/>
      <c r="F53" s="192">
        <f>ROUND(IF($C53="Choose Non-Hourly PT Position Type:", 0,$E53*VLOOKUP($C53,'Benefit Look Up'!$B$36:$C$45,2,FALSE)),0)</f>
        <v>0</v>
      </c>
      <c r="G53" s="119">
        <f t="shared" si="12"/>
        <v>0</v>
      </c>
      <c r="H53" s="171"/>
      <c r="I53" s="308"/>
      <c r="J53" s="308"/>
      <c r="K53" s="308" t="s">
        <v>3</v>
      </c>
      <c r="L53" s="308"/>
      <c r="M53" s="308"/>
      <c r="N53" s="308"/>
      <c r="O53" s="308"/>
    </row>
    <row r="54" spans="1:17" x14ac:dyDescent="0.2">
      <c r="A54" s="172"/>
      <c r="B54" s="130"/>
      <c r="C54" s="224" t="s">
        <v>55</v>
      </c>
      <c r="D54" s="131"/>
      <c r="E54" s="132"/>
      <c r="F54" s="193">
        <f>ROUND(IF($C54="Choose Non-Hourly PT Position Type:", 0,$E54*VLOOKUP($C54,'Benefit Look Up'!$B$36:$C$45,2,FALSE)),0)</f>
        <v>0</v>
      </c>
      <c r="G54" s="133">
        <f t="shared" si="12"/>
        <v>0</v>
      </c>
      <c r="H54" s="171"/>
      <c r="I54" s="308"/>
      <c r="J54" s="308"/>
      <c r="K54" s="308"/>
      <c r="L54" s="308"/>
      <c r="M54" s="308"/>
      <c r="N54" s="308"/>
      <c r="O54" s="308"/>
    </row>
    <row r="55" spans="1:17" ht="13.5" thickBot="1" x14ac:dyDescent="0.25">
      <c r="A55" s="173"/>
      <c r="B55" s="50" t="s">
        <v>61</v>
      </c>
      <c r="C55" s="51"/>
      <c r="D55" s="52">
        <f>SUM(D50:D54)</f>
        <v>0</v>
      </c>
      <c r="E55" s="53">
        <f>SUM(E50:E54)</f>
        <v>0</v>
      </c>
      <c r="F55" s="194">
        <f>SUM(F50:F54)</f>
        <v>0</v>
      </c>
      <c r="G55" s="54">
        <f>SUM(G50:G54)</f>
        <v>0</v>
      </c>
      <c r="H55" s="171"/>
      <c r="I55" s="308"/>
      <c r="J55" s="308"/>
      <c r="K55" s="308"/>
      <c r="L55" s="308"/>
      <c r="M55" s="308"/>
      <c r="N55" s="308"/>
      <c r="O55" s="308"/>
    </row>
    <row r="56" spans="1:17" ht="14.25" thickTop="1" thickBot="1" x14ac:dyDescent="0.25">
      <c r="A56" s="174"/>
      <c r="B56" s="93"/>
      <c r="C56" s="94"/>
      <c r="D56" s="98"/>
      <c r="E56" s="99"/>
      <c r="F56" s="100"/>
      <c r="G56" s="101"/>
      <c r="H56" s="175"/>
      <c r="I56" s="308"/>
      <c r="J56" s="308"/>
      <c r="K56" s="308"/>
      <c r="L56" s="308"/>
      <c r="M56" s="308"/>
      <c r="N56" s="308"/>
      <c r="O56" s="308"/>
    </row>
    <row r="57" spans="1:17" ht="16.5" thickTop="1" x14ac:dyDescent="0.2">
      <c r="A57" s="473" t="s">
        <v>81</v>
      </c>
      <c r="B57" s="474"/>
      <c r="C57" s="45"/>
      <c r="D57" s="56"/>
      <c r="E57" s="56"/>
      <c r="F57" s="280"/>
      <c r="G57" s="57"/>
      <c r="H57" s="279"/>
      <c r="I57" s="308"/>
      <c r="J57" s="308"/>
      <c r="K57" s="308"/>
      <c r="L57" s="308"/>
      <c r="M57" s="308"/>
      <c r="N57" s="308"/>
      <c r="O57" s="308"/>
    </row>
    <row r="58" spans="1:17" ht="12.75" customHeight="1" x14ac:dyDescent="0.2">
      <c r="A58" s="484" t="s">
        <v>148</v>
      </c>
      <c r="B58" s="485"/>
      <c r="C58" s="485"/>
      <c r="D58" s="485"/>
      <c r="E58" s="485"/>
      <c r="F58" s="455" t="s">
        <v>100</v>
      </c>
      <c r="G58" s="456"/>
      <c r="H58" s="457"/>
      <c r="I58" s="308"/>
      <c r="J58" s="308"/>
      <c r="K58" s="308"/>
      <c r="L58" s="308"/>
      <c r="M58" s="308"/>
      <c r="N58" s="308"/>
      <c r="O58" s="308"/>
    </row>
    <row r="59" spans="1:17" ht="13.5" thickBot="1" x14ac:dyDescent="0.25">
      <c r="A59" s="486"/>
      <c r="B59" s="487"/>
      <c r="C59" s="487"/>
      <c r="D59" s="487"/>
      <c r="E59" s="487"/>
      <c r="F59" s="458"/>
      <c r="G59" s="459"/>
      <c r="H59" s="460"/>
      <c r="I59" s="308"/>
      <c r="J59" s="308"/>
      <c r="K59" s="308"/>
      <c r="L59" s="308"/>
      <c r="M59" s="308"/>
      <c r="N59" s="308"/>
      <c r="O59" s="308"/>
    </row>
    <row r="60" spans="1:17" ht="82.5" thickBot="1" x14ac:dyDescent="0.25">
      <c r="A60" s="169" t="s">
        <v>98</v>
      </c>
      <c r="B60" s="38" t="s">
        <v>229</v>
      </c>
      <c r="C60" s="38" t="s">
        <v>167</v>
      </c>
      <c r="D60" s="38" t="s">
        <v>102</v>
      </c>
      <c r="E60" s="58" t="s">
        <v>142</v>
      </c>
      <c r="F60" s="196" t="s">
        <v>13</v>
      </c>
      <c r="G60" s="140" t="s">
        <v>123</v>
      </c>
      <c r="H60" s="176" t="s">
        <v>60</v>
      </c>
      <c r="I60" s="308"/>
      <c r="J60" s="308"/>
      <c r="K60" s="308"/>
      <c r="L60" s="308"/>
      <c r="M60" s="308"/>
      <c r="N60" s="308"/>
      <c r="O60" s="308"/>
    </row>
    <row r="61" spans="1:17" x14ac:dyDescent="0.2">
      <c r="A61" s="207"/>
      <c r="B61" s="213"/>
      <c r="C61" s="210" t="s">
        <v>58</v>
      </c>
      <c r="D61" s="123"/>
      <c r="E61" s="239"/>
      <c r="F61" s="197">
        <f>ROUND(D61*E61,0)</f>
        <v>0</v>
      </c>
      <c r="G61" s="141">
        <f>ROUND(IF($C61="Choose PT Hourly Position Type:", 0,$F61*VLOOKUP($C61,'Benefit Look Up'!$B$36:$C$45,2,FALSE)),0)</f>
        <v>0</v>
      </c>
      <c r="H61" s="177">
        <f>SUM(F61:G61)</f>
        <v>0</v>
      </c>
      <c r="I61" s="308"/>
      <c r="J61" s="308"/>
      <c r="K61" s="308"/>
      <c r="L61" s="308"/>
      <c r="M61" s="308"/>
      <c r="N61" s="308"/>
      <c r="O61" s="308"/>
    </row>
    <row r="62" spans="1:17" x14ac:dyDescent="0.2">
      <c r="A62" s="208"/>
      <c r="B62" s="214"/>
      <c r="C62" s="226" t="s">
        <v>58</v>
      </c>
      <c r="D62" s="240"/>
      <c r="E62" s="241"/>
      <c r="F62" s="198">
        <f t="shared" ref="F62:F65" si="13">ROUND(D62*E62,0)</f>
        <v>0</v>
      </c>
      <c r="G62" s="142">
        <f>ROUND(IF($C62="Choose PT Hourly Position Type:", 0,$F62*VLOOKUP($C62,'Benefit Look Up'!$B$36:$C$45,2,FALSE)),0)</f>
        <v>0</v>
      </c>
      <c r="H62" s="178">
        <f t="shared" ref="H62:H65" si="14">SUM(F62:G62)</f>
        <v>0</v>
      </c>
      <c r="I62" s="308"/>
      <c r="J62" s="308"/>
      <c r="K62" s="308"/>
      <c r="L62" s="308"/>
      <c r="M62" s="308"/>
      <c r="N62" s="308"/>
      <c r="O62" s="308"/>
    </row>
    <row r="63" spans="1:17" x14ac:dyDescent="0.2">
      <c r="A63" s="208"/>
      <c r="B63" s="214"/>
      <c r="C63" s="225" t="s">
        <v>58</v>
      </c>
      <c r="D63" s="109"/>
      <c r="E63" s="134"/>
      <c r="F63" s="198">
        <f t="shared" si="13"/>
        <v>0</v>
      </c>
      <c r="G63" s="142">
        <f>ROUND(IF($C63="Choose PT Hourly Position Type:", 0,$F63*VLOOKUP($C63,'Benefit Look Up'!$B$36:$C$45,2,FALSE)),0)</f>
        <v>0</v>
      </c>
      <c r="H63" s="178">
        <f t="shared" si="14"/>
        <v>0</v>
      </c>
      <c r="I63" s="308"/>
      <c r="J63" s="308"/>
      <c r="K63" s="308"/>
      <c r="L63" s="308"/>
      <c r="M63" s="308"/>
      <c r="N63" s="308"/>
      <c r="O63" s="308"/>
    </row>
    <row r="64" spans="1:17" x14ac:dyDescent="0.2">
      <c r="A64" s="208"/>
      <c r="B64" s="214"/>
      <c r="C64" s="211" t="s">
        <v>58</v>
      </c>
      <c r="D64" s="109"/>
      <c r="E64" s="134"/>
      <c r="F64" s="198">
        <f t="shared" si="13"/>
        <v>0</v>
      </c>
      <c r="G64" s="142">
        <f>ROUND(IF($C64="Choose PT Hourly Position Type:", 0,$F64*VLOOKUP($C64,'Benefit Look Up'!$B$36:$C$45,2,FALSE)),0)</f>
        <v>0</v>
      </c>
      <c r="H64" s="178">
        <f t="shared" si="14"/>
        <v>0</v>
      </c>
      <c r="I64" s="308"/>
      <c r="J64" s="308"/>
      <c r="K64" s="308"/>
      <c r="L64" s="308"/>
      <c r="M64" s="308"/>
      <c r="N64" s="308"/>
      <c r="O64" s="308"/>
    </row>
    <row r="65" spans="1:15" ht="13.5" thickBot="1" x14ac:dyDescent="0.25">
      <c r="A65" s="209"/>
      <c r="B65" s="110"/>
      <c r="C65" s="212" t="s">
        <v>58</v>
      </c>
      <c r="D65" s="135"/>
      <c r="E65" s="139"/>
      <c r="F65" s="199">
        <f t="shared" si="13"/>
        <v>0</v>
      </c>
      <c r="G65" s="143">
        <f>ROUND(IF($C65="Choose PT Hourly Position Type:", 0,$F65*VLOOKUP($C65,'Benefit Look Up'!$B$36:$C$45,2,FALSE)),0)</f>
        <v>0</v>
      </c>
      <c r="H65" s="179">
        <f t="shared" si="14"/>
        <v>0</v>
      </c>
      <c r="I65" s="308"/>
      <c r="J65" s="308"/>
      <c r="K65" s="308"/>
      <c r="L65" s="308"/>
      <c r="M65" s="308"/>
      <c r="N65" s="308"/>
      <c r="O65" s="308"/>
    </row>
    <row r="66" spans="1:15" ht="13.5" thickBot="1" x14ac:dyDescent="0.25">
      <c r="A66" s="180"/>
      <c r="B66" s="59" t="s">
        <v>62</v>
      </c>
      <c r="C66" s="61"/>
      <c r="D66" s="60"/>
      <c r="E66" s="61"/>
      <c r="F66" s="200">
        <f>SUM(F61:F65)</f>
        <v>0</v>
      </c>
      <c r="G66" s="200">
        <f>SUM(G61:G65)</f>
        <v>0</v>
      </c>
      <c r="H66" s="181">
        <f>SUM(H61:H65)</f>
        <v>0</v>
      </c>
      <c r="I66" s="308"/>
      <c r="J66" s="308"/>
      <c r="K66" s="308"/>
      <c r="L66" s="308"/>
      <c r="M66" s="308"/>
      <c r="N66" s="308"/>
      <c r="O66" s="308"/>
    </row>
    <row r="67" spans="1:15" ht="14.25" thickTop="1" thickBot="1" x14ac:dyDescent="0.25">
      <c r="A67" s="182"/>
      <c r="B67" s="102"/>
      <c r="C67" s="12"/>
      <c r="D67" s="12"/>
      <c r="E67" s="12"/>
      <c r="F67" s="101"/>
      <c r="G67" s="101"/>
      <c r="H67" s="183"/>
      <c r="I67" s="308"/>
      <c r="J67" s="308"/>
      <c r="K67" s="308"/>
      <c r="L67" s="308"/>
      <c r="M67" s="308"/>
      <c r="N67" s="308"/>
      <c r="O67" s="308"/>
    </row>
    <row r="68" spans="1:15" ht="19.5" thickTop="1" thickBot="1" x14ac:dyDescent="0.25">
      <c r="A68" s="471" t="s">
        <v>82</v>
      </c>
      <c r="B68" s="472"/>
      <c r="C68" s="62"/>
      <c r="D68" s="63"/>
      <c r="E68" s="63"/>
      <c r="F68" s="64"/>
      <c r="G68" s="64"/>
      <c r="H68" s="184"/>
      <c r="I68" s="308"/>
      <c r="J68" s="308"/>
      <c r="K68" s="308"/>
      <c r="L68" s="308"/>
      <c r="M68" s="308"/>
      <c r="N68" s="308"/>
      <c r="O68" s="308"/>
    </row>
    <row r="69" spans="1:15" ht="14.25" thickTop="1" thickBot="1" x14ac:dyDescent="0.25">
      <c r="A69" s="185"/>
      <c r="B69" s="65"/>
      <c r="C69" s="66"/>
      <c r="D69" s="67" t="s">
        <v>5</v>
      </c>
      <c r="E69" s="68"/>
      <c r="F69" s="69" t="s">
        <v>13</v>
      </c>
      <c r="G69" s="70" t="s">
        <v>80</v>
      </c>
      <c r="H69" s="186" t="s">
        <v>84</v>
      </c>
      <c r="I69" s="308"/>
      <c r="J69" s="308"/>
      <c r="K69" s="308"/>
      <c r="L69" s="308"/>
      <c r="M69" s="308"/>
      <c r="N69" s="308"/>
      <c r="O69" s="308"/>
    </row>
    <row r="70" spans="1:15" ht="13.5" thickBot="1" x14ac:dyDescent="0.25">
      <c r="A70" s="468" t="s">
        <v>59</v>
      </c>
      <c r="B70" s="469"/>
      <c r="C70" s="470"/>
      <c r="D70" s="71">
        <f>SUM(D44,D55)</f>
        <v>0</v>
      </c>
      <c r="E70" s="72"/>
      <c r="F70" s="73">
        <f>SUM(E55,F66)</f>
        <v>0</v>
      </c>
      <c r="G70" s="74">
        <f>SUM(F55,G66)</f>
        <v>0</v>
      </c>
      <c r="H70" s="187">
        <f>SUM(F70:G70)</f>
        <v>0</v>
      </c>
      <c r="I70" s="308"/>
      <c r="J70" s="308"/>
      <c r="K70" s="308"/>
      <c r="L70" s="308"/>
      <c r="M70" s="308"/>
      <c r="N70" s="308"/>
      <c r="O70" s="308"/>
    </row>
    <row r="71" spans="1:15" ht="14.25" thickTop="1" thickBot="1" x14ac:dyDescent="0.25">
      <c r="A71" s="159" t="s">
        <v>103</v>
      </c>
      <c r="B71" s="188"/>
      <c r="C71" s="188"/>
      <c r="D71" s="188"/>
      <c r="E71" s="188"/>
      <c r="F71" s="188"/>
      <c r="G71" s="188"/>
      <c r="H71" s="189">
        <f>SUM($G$55,$H$66)</f>
        <v>0</v>
      </c>
      <c r="I71" s="307"/>
      <c r="J71" s="308"/>
      <c r="K71" s="308"/>
      <c r="L71" s="308"/>
      <c r="M71" s="308"/>
      <c r="N71" s="308"/>
      <c r="O71" s="308"/>
    </row>
    <row r="72" spans="1:15" ht="13.5" thickTop="1" x14ac:dyDescent="0.2">
      <c r="J72" s="308"/>
      <c r="K72" s="308"/>
      <c r="L72" s="308"/>
      <c r="M72" s="308"/>
    </row>
    <row r="73" spans="1:15" x14ac:dyDescent="0.2">
      <c r="J73" s="308"/>
      <c r="K73" s="308"/>
      <c r="L73" s="308"/>
      <c r="M73" s="308"/>
    </row>
    <row r="74" spans="1:15" x14ac:dyDescent="0.2">
      <c r="J74" s="308"/>
      <c r="K74" s="308"/>
      <c r="L74" s="308"/>
      <c r="M74" s="308"/>
    </row>
    <row r="75" spans="1:15" x14ac:dyDescent="0.2">
      <c r="J75" s="308"/>
      <c r="K75" s="308"/>
      <c r="L75" s="308"/>
      <c r="M75" s="308"/>
    </row>
  </sheetData>
  <sheetProtection algorithmName="SHA-512" hashValue="q4ls7jofKHZbzFE4MA5xeQLMgeljtP/l2TSJvBFI1wBKogooDquCt/fC/CB2NiuSpK5e7yXrHcEf8o5P0y1+3g==" saltValue="jAS2Px+OAAtWh5YNT+9coA==" spinCount="100000" sheet="1" objects="1" scenarios="1" selectLockedCells="1"/>
  <mergeCells count="30">
    <mergeCell ref="A1:O1"/>
    <mergeCell ref="A2:O2"/>
    <mergeCell ref="F9:O9"/>
    <mergeCell ref="F10:M10"/>
    <mergeCell ref="A8:E8"/>
    <mergeCell ref="A3:B3"/>
    <mergeCell ref="A4:B4"/>
    <mergeCell ref="A5:B5"/>
    <mergeCell ref="A6:B6"/>
    <mergeCell ref="D3:G3"/>
    <mergeCell ref="D4:G4"/>
    <mergeCell ref="D5:G5"/>
    <mergeCell ref="D6:G6"/>
    <mergeCell ref="A34:E34"/>
    <mergeCell ref="A9:E9"/>
    <mergeCell ref="F32:O32"/>
    <mergeCell ref="A32:E32"/>
    <mergeCell ref="F31:O31"/>
    <mergeCell ref="C30:M30"/>
    <mergeCell ref="F58:H59"/>
    <mergeCell ref="F37:O38"/>
    <mergeCell ref="F47:G48"/>
    <mergeCell ref="A70:C70"/>
    <mergeCell ref="A68:B68"/>
    <mergeCell ref="A57:B57"/>
    <mergeCell ref="A47:E48"/>
    <mergeCell ref="A37:E38"/>
    <mergeCell ref="A58:E59"/>
    <mergeCell ref="A46:B46"/>
    <mergeCell ref="F39:M39"/>
  </mergeCells>
  <phoneticPr fontId="0" type="noConversion"/>
  <conditionalFormatting sqref="P26">
    <cfRule type="expression" dxfId="26" priority="71">
      <formula>$P$26 = "Enter FTE to get all benefits"</formula>
    </cfRule>
    <cfRule type="expression" dxfId="25" priority="72">
      <formula>$P$26 = "Select a valid Position Type"</formula>
    </cfRule>
  </conditionalFormatting>
  <conditionalFormatting sqref="C23">
    <cfRule type="expression" dxfId="24" priority="68">
      <formula>$P$23 = "Select a valid Position Type"</formula>
    </cfRule>
  </conditionalFormatting>
  <conditionalFormatting sqref="P12:P14">
    <cfRule type="expression" dxfId="23" priority="2">
      <formula>$P$12 = "Enter FTE to get all benefits"</formula>
    </cfRule>
    <cfRule type="expression" dxfId="22" priority="36">
      <formula>$P$12 = "Select a valid Position Type"</formula>
    </cfRule>
  </conditionalFormatting>
  <conditionalFormatting sqref="P25">
    <cfRule type="expression" dxfId="21" priority="35">
      <formula>$P$25 = "Enter FTE to get all benefits"</formula>
    </cfRule>
    <cfRule type="expression" dxfId="20" priority="70">
      <formula>$P$25 = "Select a valid Position Type"</formula>
    </cfRule>
  </conditionalFormatting>
  <conditionalFormatting sqref="P24">
    <cfRule type="expression" dxfId="19" priority="34">
      <formula>$P$24 = "Enter FTE to get all benefits"</formula>
    </cfRule>
    <cfRule type="expression" dxfId="18" priority="69">
      <formula>$P$24 = "Select a valid Position Type"</formula>
    </cfRule>
  </conditionalFormatting>
  <conditionalFormatting sqref="P15">
    <cfRule type="expression" dxfId="17" priority="5">
      <formula>$P$15 = "Enter FTE to get all benefits"</formula>
    </cfRule>
    <cfRule type="expression" dxfId="16" priority="39">
      <formula>$P$15 = "Select a valid Position Type"</formula>
    </cfRule>
  </conditionalFormatting>
  <conditionalFormatting sqref="P16">
    <cfRule type="expression" dxfId="15" priority="6">
      <formula>$P$16 = "Enter FTE to get all benefits"</formula>
    </cfRule>
    <cfRule type="expression" dxfId="14" priority="40">
      <formula>$P$16 = "Select a valid Position Type"</formula>
    </cfRule>
  </conditionalFormatting>
  <conditionalFormatting sqref="P17">
    <cfRule type="expression" dxfId="13" priority="7">
      <formula>$P$17 = "Enter FTE to get all benefits"</formula>
    </cfRule>
    <cfRule type="expression" dxfId="12" priority="41">
      <formula>$P$17 = "Select a valid Position Type"</formula>
    </cfRule>
  </conditionalFormatting>
  <conditionalFormatting sqref="P18">
    <cfRule type="expression" dxfId="11" priority="28">
      <formula>$P$18 = "Enter FTE to get all benefits"</formula>
    </cfRule>
    <cfRule type="expression" dxfId="10" priority="62">
      <formula>$P$18 = "Select a valid Position Type"</formula>
    </cfRule>
  </conditionalFormatting>
  <conditionalFormatting sqref="P19">
    <cfRule type="expression" dxfId="9" priority="29">
      <formula>$P$19 = "Enter FTE to get all benefits"</formula>
    </cfRule>
    <cfRule type="expression" dxfId="8" priority="63">
      <formula>$P$19 = "Select a valid Position Type"</formula>
    </cfRule>
  </conditionalFormatting>
  <conditionalFormatting sqref="P20">
    <cfRule type="expression" dxfId="7" priority="30">
      <formula>$P$20 = "Enter FTE to get all benefits"</formula>
    </cfRule>
    <cfRule type="expression" dxfId="6" priority="64">
      <formula>$P$20 = "Select a valid Position Type"</formula>
    </cfRule>
  </conditionalFormatting>
  <conditionalFormatting sqref="C21">
    <cfRule type="expression" dxfId="5" priority="65">
      <formula>$P$21 = "Select a valid Position Type"</formula>
    </cfRule>
  </conditionalFormatting>
  <conditionalFormatting sqref="C22">
    <cfRule type="expression" dxfId="4" priority="66">
      <formula>$P$22 = "Select a valid Position Type"</formula>
    </cfRule>
  </conditionalFormatting>
  <conditionalFormatting sqref="P23">
    <cfRule type="expression" dxfId="3" priority="33">
      <formula>$P$23 = "Enter FTE to get all benefits"</formula>
    </cfRule>
  </conditionalFormatting>
  <conditionalFormatting sqref="P22">
    <cfRule type="expression" dxfId="2" priority="32">
      <formula>$P$22 = "Enter FTE to get all benefits"</formula>
    </cfRule>
  </conditionalFormatting>
  <conditionalFormatting sqref="P21">
    <cfRule type="expression" dxfId="1" priority="31">
      <formula>$P$21 = "Enter FTE to get all benefits"</formula>
    </cfRule>
  </conditionalFormatting>
  <conditionalFormatting sqref="C30:M30">
    <cfRule type="expression" dxfId="0" priority="73">
      <formula>$C$30 = "There is an error message in Column P. Fix column C or Column D of corresponding row."</formula>
    </cfRule>
  </conditionalFormatting>
  <pageMargins left="0.25" right="0.25" top="0.75" bottom="0.5" header="0.25" footer="0.25"/>
  <pageSetup scale="61" fitToHeight="2" orientation="landscape" cellComments="asDisplayed" horizontalDpi="300" verticalDpi="300" r:id="rId1"/>
  <headerFooter alignWithMargins="0">
    <oddHeader xml:space="preserve">&amp;CJames Madison University
Budget Development Process
</oddHeader>
    <oddFooter>&amp;L&amp;8EGinit - Personal Services&amp;C&amp;8&amp;D &amp;T&amp;R&amp;8Page &amp;P of &amp;N</oddFooter>
  </headerFooter>
  <rowBreaks count="1" manualBreakCount="1">
    <brk id="33" max="15"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'Positn Type Data Validation'!$G$1:$G$2</xm:f>
          </x14:formula1>
          <xm:sqref>C41:C43</xm:sqref>
        </x14:dataValidation>
        <x14:dataValidation type="list" allowBlank="1" showInputMessage="1" showErrorMessage="1" xr:uid="{00000000-0002-0000-0200-000003000000}">
          <x14:formula1>
            <xm:f>'Positn Type Data Validation'!$C$1:$C$6</xm:f>
          </x14:formula1>
          <xm:sqref>C50:C54</xm:sqref>
        </x14:dataValidation>
        <x14:dataValidation type="list" allowBlank="1" showInputMessage="1" showErrorMessage="1" xr:uid="{00000000-0002-0000-0200-000001000000}">
          <x14:formula1>
            <xm:f>'Positn Type Data Validation'!$E$1:$E$4</xm:f>
          </x14:formula1>
          <xm:sqref>C61:C65</xm:sqref>
        </x14:dataValidation>
        <x14:dataValidation type="list" allowBlank="1" showInputMessage="1" showErrorMessage="1" xr:uid="{00000000-0002-0000-0200-000004000000}">
          <x14:formula1>
            <xm:f>'Positn Type Data Validation'!$I$1:$I$3</xm:f>
          </x14:formula1>
          <xm:sqref>D12:D26</xm:sqref>
        </x14:dataValidation>
        <x14:dataValidation type="list" allowBlank="1" showInputMessage="1" showErrorMessage="1" xr:uid="{00000000-0002-0000-0200-000002000000}">
          <x14:formula1>
            <xm:f>'Positn Type Data Validation'!$A$1:$A$7</xm:f>
          </x14:formula1>
          <xm:sqref>C12:C26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sheetPr>
  <dimension ref="B1:E48"/>
  <sheetViews>
    <sheetView zoomScaleNormal="100" zoomScaleSheetLayoutView="63" workbookViewId="0">
      <selection activeCell="C19" sqref="C19"/>
    </sheetView>
  </sheetViews>
  <sheetFormatPr defaultColWidth="8.7109375" defaultRowHeight="18" customHeight="1" x14ac:dyDescent="0.2"/>
  <cols>
    <col min="1" max="1" width="8.7109375" style="347"/>
    <col min="2" max="2" width="17.28515625" style="347" bestFit="1" customWidth="1"/>
    <col min="3" max="3" width="68.7109375" style="347" customWidth="1"/>
    <col min="4" max="4" width="21.28515625" style="347" customWidth="1"/>
    <col min="5" max="5" width="12.7109375" style="348" customWidth="1"/>
    <col min="6" max="16384" width="8.7109375" style="347"/>
  </cols>
  <sheetData>
    <row r="1" spans="2:5" ht="18" customHeight="1" thickBot="1" x14ac:dyDescent="0.25">
      <c r="B1" s="415" t="str">
        <f>+'(1) Summary'!B1</f>
        <v>E&amp;G Initiative Request Form FY24</v>
      </c>
      <c r="C1" s="501"/>
      <c r="D1" s="501"/>
      <c r="E1" s="502"/>
    </row>
    <row r="2" spans="2:5" ht="18" customHeight="1" thickBot="1" x14ac:dyDescent="0.25">
      <c r="B2" s="503" t="s">
        <v>113</v>
      </c>
      <c r="C2" s="533"/>
      <c r="D2" s="533"/>
      <c r="E2" s="534"/>
    </row>
    <row r="3" spans="2:5" ht="18" customHeight="1" x14ac:dyDescent="0.2">
      <c r="B3" s="542" t="s">
        <v>19</v>
      </c>
      <c r="C3" s="543"/>
      <c r="D3" s="237"/>
      <c r="E3" s="238"/>
    </row>
    <row r="4" spans="2:5" ht="18" customHeight="1" x14ac:dyDescent="0.2">
      <c r="B4" s="91" t="s">
        <v>1</v>
      </c>
      <c r="C4" s="17"/>
      <c r="D4" s="538">
        <f>'(1) Summary'!D4</f>
        <v>0</v>
      </c>
      <c r="E4" s="539"/>
    </row>
    <row r="5" spans="2:5" ht="18" customHeight="1" x14ac:dyDescent="0.2">
      <c r="B5" s="544" t="s">
        <v>2</v>
      </c>
      <c r="C5" s="545"/>
      <c r="D5" s="538">
        <f>'(1) Summary'!D5</f>
        <v>0</v>
      </c>
      <c r="E5" s="539"/>
    </row>
    <row r="6" spans="2:5" ht="18" customHeight="1" thickBot="1" x14ac:dyDescent="0.25">
      <c r="B6" s="546" t="s">
        <v>15</v>
      </c>
      <c r="C6" s="547"/>
      <c r="D6" s="540">
        <f>+'(1) Summary'!D6</f>
        <v>0</v>
      </c>
      <c r="E6" s="541"/>
    </row>
    <row r="7" spans="2:5" ht="18" customHeight="1" thickBot="1" x14ac:dyDescent="0.25"/>
    <row r="8" spans="2:5" ht="18" customHeight="1" thickBot="1" x14ac:dyDescent="0.25">
      <c r="B8" s="535" t="s">
        <v>163</v>
      </c>
      <c r="C8" s="536"/>
      <c r="D8" s="536"/>
      <c r="E8" s="537"/>
    </row>
    <row r="9" spans="2:5" ht="18" customHeight="1" thickBot="1" x14ac:dyDescent="0.25">
      <c r="B9" s="20" t="s">
        <v>149</v>
      </c>
      <c r="C9" s="21"/>
      <c r="D9" s="22"/>
      <c r="E9" s="23"/>
    </row>
    <row r="10" spans="2:5" ht="18" customHeight="1" x14ac:dyDescent="0.25">
      <c r="B10" s="24" t="s">
        <v>92</v>
      </c>
      <c r="C10" s="24" t="s">
        <v>115</v>
      </c>
      <c r="D10" s="24" t="s">
        <v>116</v>
      </c>
      <c r="E10" s="25" t="s">
        <v>95</v>
      </c>
    </row>
    <row r="11" spans="2:5" ht="18" customHeight="1" thickBot="1" x14ac:dyDescent="0.25">
      <c r="B11" s="26" t="s">
        <v>11</v>
      </c>
      <c r="C11" s="26" t="s">
        <v>118</v>
      </c>
      <c r="D11" s="26" t="s">
        <v>9</v>
      </c>
      <c r="E11" s="27" t="s">
        <v>14</v>
      </c>
    </row>
    <row r="12" spans="2:5" ht="18" customHeight="1" thickBot="1" x14ac:dyDescent="0.25">
      <c r="B12" s="358">
        <f>+'(2) Personal Services'!A12</f>
        <v>0</v>
      </c>
      <c r="C12" s="354" t="s">
        <v>182</v>
      </c>
      <c r="D12" s="355">
        <v>120010</v>
      </c>
      <c r="E12" s="356">
        <f>COUNT('(2) Personal Services'!A12:A26)*5000</f>
        <v>0</v>
      </c>
    </row>
    <row r="13" spans="2:5" ht="18" customHeight="1" x14ac:dyDescent="0.2">
      <c r="B13" s="357"/>
      <c r="C13" s="352"/>
      <c r="D13" s="353"/>
      <c r="E13" s="204"/>
    </row>
    <row r="14" spans="2:5" ht="18" customHeight="1" x14ac:dyDescent="0.2">
      <c r="B14" s="203"/>
      <c r="C14" s="203"/>
      <c r="D14" s="203"/>
      <c r="E14" s="204"/>
    </row>
    <row r="15" spans="2:5" ht="18" customHeight="1" x14ac:dyDescent="0.2">
      <c r="B15" s="203"/>
      <c r="C15" s="203"/>
      <c r="D15" s="203"/>
      <c r="E15" s="204"/>
    </row>
    <row r="16" spans="2:5" ht="18" customHeight="1" x14ac:dyDescent="0.2">
      <c r="B16" s="203"/>
      <c r="C16" s="203"/>
      <c r="D16" s="203"/>
      <c r="E16" s="204"/>
    </row>
    <row r="17" spans="2:5" ht="18" customHeight="1" x14ac:dyDescent="0.2">
      <c r="B17" s="203"/>
      <c r="C17" s="203"/>
      <c r="D17" s="203"/>
      <c r="E17" s="204"/>
    </row>
    <row r="18" spans="2:5" ht="18" customHeight="1" x14ac:dyDescent="0.2">
      <c r="B18" s="203"/>
      <c r="C18" s="203"/>
      <c r="D18" s="203"/>
      <c r="E18" s="204"/>
    </row>
    <row r="19" spans="2:5" ht="18" customHeight="1" x14ac:dyDescent="0.2">
      <c r="B19" s="203"/>
      <c r="C19" s="203"/>
      <c r="D19" s="203"/>
      <c r="E19" s="204"/>
    </row>
    <row r="20" spans="2:5" ht="18" customHeight="1" x14ac:dyDescent="0.2">
      <c r="B20" s="203"/>
      <c r="C20" s="203"/>
      <c r="D20" s="203"/>
      <c r="E20" s="204"/>
    </row>
    <row r="21" spans="2:5" ht="18" customHeight="1" x14ac:dyDescent="0.2">
      <c r="B21" s="203"/>
      <c r="C21" s="203"/>
      <c r="D21" s="203"/>
      <c r="E21" s="204"/>
    </row>
    <row r="22" spans="2:5" ht="18" customHeight="1" x14ac:dyDescent="0.2">
      <c r="B22" s="203"/>
      <c r="C22" s="203"/>
      <c r="D22" s="203"/>
      <c r="E22" s="204"/>
    </row>
    <row r="23" spans="2:5" ht="18" customHeight="1" x14ac:dyDescent="0.2">
      <c r="B23" s="203"/>
      <c r="C23" s="203"/>
      <c r="D23" s="203"/>
      <c r="E23" s="204"/>
    </row>
    <row r="24" spans="2:5" ht="18" customHeight="1" x14ac:dyDescent="0.2">
      <c r="B24" s="203"/>
      <c r="C24" s="203"/>
      <c r="D24" s="203"/>
      <c r="E24" s="204"/>
    </row>
    <row r="25" spans="2:5" ht="18" customHeight="1" x14ac:dyDescent="0.2">
      <c r="B25" s="203"/>
      <c r="C25" s="203"/>
      <c r="D25" s="203"/>
      <c r="E25" s="204"/>
    </row>
    <row r="26" spans="2:5" ht="18" customHeight="1" x14ac:dyDescent="0.2">
      <c r="B26" s="203"/>
      <c r="C26" s="203"/>
      <c r="D26" s="203"/>
      <c r="E26" s="204"/>
    </row>
    <row r="27" spans="2:5" ht="18" customHeight="1" x14ac:dyDescent="0.2">
      <c r="B27" s="203"/>
      <c r="C27" s="203"/>
      <c r="D27" s="203"/>
      <c r="E27" s="204"/>
    </row>
    <row r="28" spans="2:5" ht="18" customHeight="1" x14ac:dyDescent="0.2">
      <c r="B28" s="203"/>
      <c r="C28" s="203"/>
      <c r="D28" s="203"/>
      <c r="E28" s="204"/>
    </row>
    <row r="29" spans="2:5" ht="18" customHeight="1" x14ac:dyDescent="0.2">
      <c r="B29" s="203"/>
      <c r="C29" s="203"/>
      <c r="D29" s="203"/>
      <c r="E29" s="204"/>
    </row>
    <row r="30" spans="2:5" ht="18" customHeight="1" x14ac:dyDescent="0.2">
      <c r="B30" s="203"/>
      <c r="C30" s="203"/>
      <c r="D30" s="203"/>
      <c r="E30" s="204"/>
    </row>
    <row r="31" spans="2:5" ht="18" customHeight="1" x14ac:dyDescent="0.2">
      <c r="B31" s="203"/>
      <c r="C31" s="203"/>
      <c r="D31" s="203"/>
      <c r="E31" s="204"/>
    </row>
    <row r="32" spans="2:5" ht="18" customHeight="1" x14ac:dyDescent="0.2">
      <c r="B32" s="203"/>
      <c r="C32" s="203"/>
      <c r="D32" s="203"/>
      <c r="E32" s="204"/>
    </row>
    <row r="33" spans="2:5" ht="18" customHeight="1" x14ac:dyDescent="0.2">
      <c r="B33" s="203"/>
      <c r="C33" s="203"/>
      <c r="D33" s="203"/>
      <c r="E33" s="204"/>
    </row>
    <row r="34" spans="2:5" ht="18" customHeight="1" x14ac:dyDescent="0.2">
      <c r="B34" s="203"/>
      <c r="C34" s="203"/>
      <c r="D34" s="203"/>
      <c r="E34" s="204"/>
    </row>
    <row r="35" spans="2:5" ht="18" customHeight="1" thickBot="1" x14ac:dyDescent="0.25">
      <c r="B35" s="205"/>
      <c r="C35" s="205"/>
      <c r="D35" s="205"/>
      <c r="E35" s="206"/>
    </row>
    <row r="36" spans="2:5" ht="18" customHeight="1" thickBot="1" x14ac:dyDescent="0.3">
      <c r="B36" s="28" t="s">
        <v>119</v>
      </c>
      <c r="C36" s="29"/>
      <c r="D36" s="30"/>
      <c r="E36" s="81">
        <f>SUM(E12:E35)</f>
        <v>0</v>
      </c>
    </row>
    <row r="37" spans="2:5" ht="18" customHeight="1" thickBot="1" x14ac:dyDescent="0.25">
      <c r="B37" s="75"/>
      <c r="C37" s="75"/>
      <c r="D37" s="75"/>
      <c r="E37" s="76"/>
    </row>
    <row r="38" spans="2:5" ht="18" customHeight="1" thickBot="1" x14ac:dyDescent="0.25">
      <c r="B38" s="535" t="s">
        <v>164</v>
      </c>
      <c r="C38" s="536"/>
      <c r="D38" s="536"/>
      <c r="E38" s="537"/>
    </row>
    <row r="39" spans="2:5" ht="18" customHeight="1" thickBot="1" x14ac:dyDescent="0.25">
      <c r="B39" s="20" t="s">
        <v>149</v>
      </c>
      <c r="C39" s="21"/>
      <c r="D39" s="22"/>
      <c r="E39" s="23"/>
    </row>
    <row r="40" spans="2:5" ht="18" customHeight="1" x14ac:dyDescent="0.25">
      <c r="B40" s="24" t="s">
        <v>92</v>
      </c>
      <c r="C40" s="24" t="s">
        <v>115</v>
      </c>
      <c r="D40" s="24" t="s">
        <v>116</v>
      </c>
      <c r="E40" s="25" t="s">
        <v>95</v>
      </c>
    </row>
    <row r="41" spans="2:5" ht="18" customHeight="1" thickBot="1" x14ac:dyDescent="0.25">
      <c r="B41" s="26" t="s">
        <v>11</v>
      </c>
      <c r="C41" s="26" t="s">
        <v>114</v>
      </c>
      <c r="D41" s="26" t="s">
        <v>9</v>
      </c>
      <c r="E41" s="27" t="s">
        <v>14</v>
      </c>
    </row>
    <row r="42" spans="2:5" ht="18" customHeight="1" x14ac:dyDescent="0.2">
      <c r="B42" s="201"/>
      <c r="C42" s="201"/>
      <c r="D42" s="201"/>
      <c r="E42" s="202"/>
    </row>
    <row r="43" spans="2:5" ht="18" customHeight="1" x14ac:dyDescent="0.2">
      <c r="B43" s="203"/>
      <c r="C43" s="203"/>
      <c r="D43" s="203"/>
      <c r="E43" s="204"/>
    </row>
    <row r="44" spans="2:5" ht="18" customHeight="1" x14ac:dyDescent="0.2">
      <c r="B44" s="203"/>
      <c r="C44" s="203"/>
      <c r="D44" s="203"/>
      <c r="E44" s="204"/>
    </row>
    <row r="45" spans="2:5" ht="18" customHeight="1" x14ac:dyDescent="0.2">
      <c r="B45" s="203"/>
      <c r="C45" s="203"/>
      <c r="D45" s="203"/>
      <c r="E45" s="204"/>
    </row>
    <row r="46" spans="2:5" ht="18" customHeight="1" thickBot="1" x14ac:dyDescent="0.25">
      <c r="B46" s="205"/>
      <c r="C46" s="205"/>
      <c r="D46" s="205"/>
      <c r="E46" s="206"/>
    </row>
    <row r="47" spans="2:5" ht="18" customHeight="1" thickBot="1" x14ac:dyDescent="0.3">
      <c r="B47" s="28" t="s">
        <v>117</v>
      </c>
      <c r="C47" s="30"/>
      <c r="D47" s="30"/>
      <c r="E47" s="81">
        <f>SUM(E42:E46)</f>
        <v>0</v>
      </c>
    </row>
    <row r="48" spans="2:5" ht="18" customHeight="1" x14ac:dyDescent="0.2">
      <c r="B48" s="18"/>
      <c r="C48" s="18"/>
      <c r="D48" s="18"/>
      <c r="E48" s="19"/>
    </row>
  </sheetData>
  <sheetProtection algorithmName="SHA-512" hashValue="HxsRpqtZKgj+qn5NKwj1u0nrNOYNJIYc4VnOe4l/jndLYhRFwHVj5rm18QzlFKpHZFHzNjtH4GHMANvVwynAbQ==" saltValue="vUMQ3wQfhwNwUx/uwUNfCg==" spinCount="100000" sheet="1" objects="1" scenarios="1" selectLockedCells="1"/>
  <mergeCells count="10">
    <mergeCell ref="B1:E1"/>
    <mergeCell ref="B2:E2"/>
    <mergeCell ref="B8:E8"/>
    <mergeCell ref="B38:E38"/>
    <mergeCell ref="D4:E4"/>
    <mergeCell ref="D5:E5"/>
    <mergeCell ref="D6:E6"/>
    <mergeCell ref="B3:C3"/>
    <mergeCell ref="B5:C5"/>
    <mergeCell ref="B6:C6"/>
  </mergeCells>
  <phoneticPr fontId="0" type="noConversion"/>
  <pageMargins left="0.5" right="0.5" top="0.75" bottom="0.3" header="0.25" footer="0.25"/>
  <pageSetup scale="79" orientation="portrait" horizontalDpi="300" verticalDpi="300" r:id="rId1"/>
  <headerFooter alignWithMargins="0">
    <oddHeader xml:space="preserve">&amp;CJames Madison University
Budget Development Process
</oddHeader>
    <oddFooter>&amp;LEGinit - Nonpersonal Services
&amp;RPage &amp;P of &amp;N Pages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12"/>
  <sheetViews>
    <sheetView workbookViewId="0">
      <selection activeCell="B29" sqref="B29"/>
    </sheetView>
  </sheetViews>
  <sheetFormatPr defaultRowHeight="12.75" x14ac:dyDescent="0.2"/>
  <cols>
    <col min="1" max="1" width="63.28515625" customWidth="1"/>
    <col min="2" max="2" width="22.28515625" customWidth="1"/>
  </cols>
  <sheetData>
    <row r="1" spans="1:1" x14ac:dyDescent="0.2">
      <c r="A1" s="1" t="s">
        <v>105</v>
      </c>
    </row>
    <row r="2" spans="1:1" x14ac:dyDescent="0.2">
      <c r="A2" s="1" t="s">
        <v>184</v>
      </c>
    </row>
    <row r="3" spans="1:1" x14ac:dyDescent="0.2">
      <c r="A3" s="1" t="s">
        <v>185</v>
      </c>
    </row>
    <row r="4" spans="1:1" x14ac:dyDescent="0.2">
      <c r="A4" s="1" t="s">
        <v>186</v>
      </c>
    </row>
    <row r="5" spans="1:1" x14ac:dyDescent="0.2">
      <c r="A5" s="1" t="s">
        <v>187</v>
      </c>
    </row>
    <row r="6" spans="1:1" x14ac:dyDescent="0.2">
      <c r="A6" s="1" t="s">
        <v>188</v>
      </c>
    </row>
    <row r="7" spans="1:1" x14ac:dyDescent="0.2">
      <c r="A7" s="1" t="s">
        <v>189</v>
      </c>
    </row>
    <row r="8" spans="1:1" x14ac:dyDescent="0.2">
      <c r="A8" s="1" t="s">
        <v>190</v>
      </c>
    </row>
    <row r="9" spans="1:1" x14ac:dyDescent="0.2">
      <c r="A9" s="1" t="s">
        <v>191</v>
      </c>
    </row>
    <row r="10" spans="1:1" x14ac:dyDescent="0.2">
      <c r="A10" s="1" t="s">
        <v>192</v>
      </c>
    </row>
    <row r="11" spans="1:1" x14ac:dyDescent="0.2">
      <c r="A11" s="1" t="s">
        <v>193</v>
      </c>
    </row>
    <row r="12" spans="1:1" x14ac:dyDescent="0.2">
      <c r="A12" s="1" t="s">
        <v>194</v>
      </c>
    </row>
  </sheetData>
  <sheetProtection password="83AF"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14"/>
  <sheetViews>
    <sheetView workbookViewId="0">
      <selection activeCell="E3" sqref="E3"/>
    </sheetView>
  </sheetViews>
  <sheetFormatPr defaultColWidth="9.28515625" defaultRowHeight="12.75" x14ac:dyDescent="0.2"/>
  <cols>
    <col min="1" max="1" width="33.28515625" style="2" customWidth="1"/>
    <col min="2" max="2" width="3.5703125" style="2" customWidth="1"/>
    <col min="3" max="3" width="37.42578125" style="2" customWidth="1"/>
    <col min="4" max="4" width="2.28515625" style="2" customWidth="1"/>
    <col min="5" max="5" width="33.7109375" style="2" customWidth="1"/>
    <col min="6" max="6" width="1.7109375" style="2" customWidth="1"/>
    <col min="7" max="7" width="30.28515625" style="2" customWidth="1"/>
    <col min="8" max="8" width="1.42578125" style="2" customWidth="1"/>
    <col min="9" max="9" width="7.28515625" style="2" customWidth="1"/>
    <col min="10" max="16384" width="9.28515625" style="2"/>
  </cols>
  <sheetData>
    <row r="1" spans="1:9" x14ac:dyDescent="0.2">
      <c r="A1" s="97" t="s">
        <v>52</v>
      </c>
      <c r="C1" s="97" t="s">
        <v>55</v>
      </c>
      <c r="E1" s="97" t="s">
        <v>58</v>
      </c>
      <c r="G1" s="102" t="s">
        <v>70</v>
      </c>
      <c r="I1" s="227">
        <v>0</v>
      </c>
    </row>
    <row r="2" spans="1:9" x14ac:dyDescent="0.2">
      <c r="A2" s="97" t="s">
        <v>21</v>
      </c>
      <c r="C2" s="102" t="s">
        <v>50</v>
      </c>
      <c r="E2" s="97" t="s">
        <v>26</v>
      </c>
      <c r="G2" s="102" t="s">
        <v>64</v>
      </c>
      <c r="I2" s="227">
        <v>1</v>
      </c>
    </row>
    <row r="3" spans="1:9" x14ac:dyDescent="0.2">
      <c r="A3" s="97" t="s">
        <v>20</v>
      </c>
      <c r="C3" s="97" t="s">
        <v>57</v>
      </c>
      <c r="E3" s="102" t="s">
        <v>51</v>
      </c>
      <c r="I3" s="227">
        <v>-1</v>
      </c>
    </row>
    <row r="4" spans="1:9" x14ac:dyDescent="0.2">
      <c r="A4" s="228" t="s">
        <v>22</v>
      </c>
      <c r="C4" s="2" t="s">
        <v>29</v>
      </c>
      <c r="E4" s="228"/>
      <c r="I4" s="97"/>
    </row>
    <row r="5" spans="1:9" x14ac:dyDescent="0.2">
      <c r="A5" s="97" t="s">
        <v>23</v>
      </c>
      <c r="C5" s="97" t="s">
        <v>56</v>
      </c>
      <c r="I5" s="97"/>
    </row>
    <row r="6" spans="1:9" x14ac:dyDescent="0.2">
      <c r="A6" s="97" t="s">
        <v>67</v>
      </c>
      <c r="C6" s="102" t="s">
        <v>69</v>
      </c>
    </row>
    <row r="7" spans="1:9" x14ac:dyDescent="0.2">
      <c r="A7" s="97" t="s">
        <v>68</v>
      </c>
      <c r="G7" s="97"/>
    </row>
    <row r="8" spans="1:9" x14ac:dyDescent="0.2">
      <c r="A8" s="102" t="s">
        <v>65</v>
      </c>
      <c r="C8" s="97"/>
    </row>
    <row r="9" spans="1:9" x14ac:dyDescent="0.2">
      <c r="C9" s="228"/>
    </row>
    <row r="10" spans="1:9" x14ac:dyDescent="0.2">
      <c r="A10" s="97"/>
      <c r="C10" s="97"/>
      <c r="G10" s="97"/>
    </row>
    <row r="11" spans="1:9" x14ac:dyDescent="0.2">
      <c r="A11" s="97"/>
      <c r="C11" s="97"/>
    </row>
    <row r="12" spans="1:9" x14ac:dyDescent="0.2">
      <c r="A12" s="97"/>
      <c r="C12" s="97"/>
    </row>
    <row r="13" spans="1:9" x14ac:dyDescent="0.2">
      <c r="A13" s="97"/>
      <c r="C13" s="97"/>
    </row>
    <row r="14" spans="1:9" x14ac:dyDescent="0.2">
      <c r="C14" s="97"/>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50"/>
  <sheetViews>
    <sheetView zoomScaleNormal="100" workbookViewId="0">
      <selection activeCell="C15" sqref="C15"/>
    </sheetView>
  </sheetViews>
  <sheetFormatPr defaultColWidth="9.28515625" defaultRowHeight="12.75" x14ac:dyDescent="0.2"/>
  <cols>
    <col min="1" max="1" width="13.7109375" style="2" customWidth="1"/>
    <col min="2" max="2" width="33.42578125" style="2" customWidth="1"/>
    <col min="3" max="3" width="9.28515625" style="2"/>
    <col min="4" max="4" width="13.28515625" style="2" customWidth="1"/>
    <col min="5" max="5" width="10.7109375" style="2" customWidth="1"/>
    <col min="6" max="9" width="9.28515625" style="2"/>
    <col min="10" max="10" width="13.42578125" style="2" customWidth="1"/>
    <col min="11" max="16384" width="9.28515625" style="2"/>
  </cols>
  <sheetData>
    <row r="1" spans="1:10" ht="13.5" thickBot="1" x14ac:dyDescent="0.25"/>
    <row r="2" spans="1:10" ht="14.25" thickTop="1" thickBot="1" x14ac:dyDescent="0.25">
      <c r="A2" s="550" t="s">
        <v>41</v>
      </c>
      <c r="B2" s="551"/>
      <c r="C2" s="551"/>
      <c r="D2" s="551"/>
      <c r="E2" s="551"/>
      <c r="F2" s="551"/>
      <c r="G2" s="551"/>
      <c r="H2" s="551"/>
      <c r="I2" s="551"/>
      <c r="J2" s="552"/>
    </row>
    <row r="3" spans="1:10" ht="14.25" customHeight="1" thickTop="1" x14ac:dyDescent="0.2"/>
    <row r="4" spans="1:10" ht="14.25" customHeight="1" x14ac:dyDescent="0.2"/>
    <row r="5" spans="1:10" ht="14.25" customHeight="1" x14ac:dyDescent="0.2">
      <c r="A5" s="553" t="s">
        <v>183</v>
      </c>
      <c r="B5" s="554"/>
      <c r="C5" s="555"/>
    </row>
    <row r="6" spans="1:10" ht="14.25" customHeight="1" x14ac:dyDescent="0.2">
      <c r="A6" s="229">
        <v>1111</v>
      </c>
      <c r="B6" s="230" t="s">
        <v>30</v>
      </c>
      <c r="C6" s="391">
        <v>0.14460000000000001</v>
      </c>
      <c r="G6" s="548" t="s">
        <v>178</v>
      </c>
      <c r="H6" s="549"/>
      <c r="I6" s="549"/>
      <c r="J6" s="282">
        <f>$C$6+$C$8+$C$9+$C$11+$C$12</f>
        <v>0.25180000000000002</v>
      </c>
    </row>
    <row r="7" spans="1:10" ht="14.25" customHeight="1" x14ac:dyDescent="0.2">
      <c r="A7" s="229">
        <v>1111</v>
      </c>
      <c r="B7" s="230" t="s">
        <v>43</v>
      </c>
      <c r="C7" s="392">
        <v>0.246</v>
      </c>
      <c r="G7" s="548" t="s">
        <v>179</v>
      </c>
      <c r="H7" s="549"/>
      <c r="I7" s="549"/>
      <c r="J7" s="282">
        <f>$C$8+$C$9+$C$11+$C$12+$C$14</f>
        <v>0.2112</v>
      </c>
    </row>
    <row r="8" spans="1:10" ht="14.25" customHeight="1" x14ac:dyDescent="0.2">
      <c r="A8" s="229">
        <v>1112</v>
      </c>
      <c r="B8" s="230" t="s">
        <v>10</v>
      </c>
      <c r="C8" s="391">
        <v>7.6499999999999999E-2</v>
      </c>
      <c r="G8" s="548" t="s">
        <v>180</v>
      </c>
      <c r="H8" s="549"/>
      <c r="I8" s="549"/>
      <c r="J8" s="282">
        <f>$C$7+$C$8+$C$9+$C$11+$C$13</f>
        <v>0.35320000000000001</v>
      </c>
    </row>
    <row r="9" spans="1:10" ht="14.25" customHeight="1" x14ac:dyDescent="0.2">
      <c r="A9" s="229">
        <v>1114</v>
      </c>
      <c r="B9" s="230" t="s">
        <v>31</v>
      </c>
      <c r="C9" s="391">
        <v>1.34E-2</v>
      </c>
    </row>
    <row r="10" spans="1:10" ht="14.25" customHeight="1" x14ac:dyDescent="0.2">
      <c r="A10" s="229">
        <v>1115</v>
      </c>
      <c r="B10" s="230" t="s">
        <v>44</v>
      </c>
      <c r="C10" s="231">
        <v>15547</v>
      </c>
      <c r="D10" s="359">
        <v>3.2000000000000001E-2</v>
      </c>
    </row>
    <row r="11" spans="1:10" ht="14.25" customHeight="1" x14ac:dyDescent="0.2">
      <c r="A11" s="229">
        <v>1116</v>
      </c>
      <c r="B11" s="230" t="s">
        <v>45</v>
      </c>
      <c r="C11" s="391">
        <v>1.12E-2</v>
      </c>
    </row>
    <row r="12" spans="1:10" ht="14.25" customHeight="1" x14ac:dyDescent="0.2">
      <c r="A12" s="229">
        <v>1117</v>
      </c>
      <c r="B12" s="230" t="s">
        <v>46</v>
      </c>
      <c r="C12" s="391">
        <v>6.1000000000000004E-3</v>
      </c>
    </row>
    <row r="13" spans="1:10" ht="14.25" customHeight="1" x14ac:dyDescent="0.2">
      <c r="A13" s="229">
        <v>1117</v>
      </c>
      <c r="B13" s="230" t="s">
        <v>47</v>
      </c>
      <c r="C13" s="391">
        <v>6.1000000000000004E-3</v>
      </c>
    </row>
    <row r="14" spans="1:10" ht="14.25" customHeight="1" x14ac:dyDescent="0.2">
      <c r="A14" s="229">
        <v>1118</v>
      </c>
      <c r="B14" s="232" t="s">
        <v>48</v>
      </c>
      <c r="C14" s="392">
        <v>0.104</v>
      </c>
    </row>
    <row r="15" spans="1:10" ht="14.25" customHeight="1" x14ac:dyDescent="0.2">
      <c r="A15" s="229">
        <v>1138</v>
      </c>
      <c r="B15" s="230" t="s">
        <v>49</v>
      </c>
      <c r="C15" s="231">
        <v>480</v>
      </c>
    </row>
    <row r="16" spans="1:10" ht="14.25" customHeight="1" x14ac:dyDescent="0.2">
      <c r="A16" s="274">
        <v>111310</v>
      </c>
      <c r="B16" s="275" t="s">
        <v>176</v>
      </c>
      <c r="C16" s="281">
        <f>SUM(C6,C8,C9,C11,C12)</f>
        <v>0.25180000000000002</v>
      </c>
      <c r="D16" s="97" t="s">
        <v>177</v>
      </c>
    </row>
    <row r="17" spans="1:14" ht="14.25" customHeight="1" x14ac:dyDescent="0.2"/>
    <row r="19" spans="1:14" ht="13.5" thickBot="1" x14ac:dyDescent="0.25"/>
    <row r="20" spans="1:14" ht="25.5" x14ac:dyDescent="0.2">
      <c r="A20" s="244" t="s">
        <v>40</v>
      </c>
      <c r="B20" s="245" t="s">
        <v>42</v>
      </c>
      <c r="C20" s="246" t="s">
        <v>30</v>
      </c>
      <c r="D20" s="246" t="s">
        <v>10</v>
      </c>
      <c r="E20" s="246" t="s">
        <v>36</v>
      </c>
      <c r="F20" s="246" t="s">
        <v>37</v>
      </c>
      <c r="G20" s="246" t="s">
        <v>38</v>
      </c>
      <c r="H20" s="246" t="s">
        <v>39</v>
      </c>
      <c r="I20" s="246" t="s">
        <v>32</v>
      </c>
      <c r="J20" s="247" t="s">
        <v>33</v>
      </c>
      <c r="K20" s="217"/>
      <c r="L20" s="217"/>
    </row>
    <row r="21" spans="1:14" x14ac:dyDescent="0.2">
      <c r="A21" s="3"/>
      <c r="B21" s="12"/>
      <c r="C21" s="12">
        <v>111100</v>
      </c>
      <c r="D21" s="12">
        <v>111200</v>
      </c>
      <c r="E21" s="12">
        <v>111400</v>
      </c>
      <c r="F21" s="12">
        <v>111500</v>
      </c>
      <c r="G21" s="12">
        <v>111600</v>
      </c>
      <c r="H21" s="12">
        <v>111700</v>
      </c>
      <c r="I21" s="12">
        <v>111800</v>
      </c>
      <c r="J21" s="248">
        <v>113800</v>
      </c>
    </row>
    <row r="22" spans="1:14" x14ac:dyDescent="0.2">
      <c r="A22" s="3">
        <v>112100</v>
      </c>
      <c r="B22" s="102" t="s">
        <v>21</v>
      </c>
      <c r="C22" s="12"/>
      <c r="D22" s="233">
        <f>$C$8</f>
        <v>7.6499999999999999E-2</v>
      </c>
      <c r="E22" s="233">
        <f>$C$9</f>
        <v>1.34E-2</v>
      </c>
      <c r="F22" s="234">
        <f>$C$10</f>
        <v>15547</v>
      </c>
      <c r="G22" s="233">
        <f>$C$11</f>
        <v>1.12E-2</v>
      </c>
      <c r="H22" s="233">
        <f>$C$12</f>
        <v>6.1000000000000004E-3</v>
      </c>
      <c r="I22" s="235">
        <f>$C$14</f>
        <v>0.104</v>
      </c>
      <c r="J22" s="249">
        <f>$C$15</f>
        <v>480</v>
      </c>
    </row>
    <row r="23" spans="1:14" x14ac:dyDescent="0.2">
      <c r="A23" s="3">
        <v>112160</v>
      </c>
      <c r="B23" s="102" t="s">
        <v>65</v>
      </c>
      <c r="C23" s="233">
        <f>$C$6</f>
        <v>0.14460000000000001</v>
      </c>
      <c r="D23" s="233">
        <f t="shared" ref="D23:D29" si="0">$C$8</f>
        <v>7.6499999999999999E-2</v>
      </c>
      <c r="E23" s="233">
        <f t="shared" ref="E23:E31" si="1">$C$9</f>
        <v>1.34E-2</v>
      </c>
      <c r="F23" s="234">
        <f t="shared" ref="F23:F31" si="2">$C$10</f>
        <v>15547</v>
      </c>
      <c r="G23" s="233">
        <f t="shared" ref="G23:G31" si="3">$C$11</f>
        <v>1.12E-2</v>
      </c>
      <c r="H23" s="233">
        <f t="shared" ref="H23:H31" si="4">$C$12</f>
        <v>6.1000000000000004E-3</v>
      </c>
      <c r="I23" s="12"/>
      <c r="J23" s="249">
        <f t="shared" ref="J23:J31" si="5">$C$15</f>
        <v>480</v>
      </c>
    </row>
    <row r="24" spans="1:14" x14ac:dyDescent="0.2">
      <c r="A24" s="3">
        <v>112300</v>
      </c>
      <c r="B24" s="102" t="s">
        <v>20</v>
      </c>
      <c r="C24" s="233">
        <f>$C$6</f>
        <v>0.14460000000000001</v>
      </c>
      <c r="D24" s="233">
        <f t="shared" si="0"/>
        <v>7.6499999999999999E-2</v>
      </c>
      <c r="E24" s="233">
        <f t="shared" si="1"/>
        <v>1.34E-2</v>
      </c>
      <c r="F24" s="234">
        <f t="shared" si="2"/>
        <v>15547</v>
      </c>
      <c r="G24" s="233">
        <f t="shared" si="3"/>
        <v>1.12E-2</v>
      </c>
      <c r="H24" s="233">
        <f t="shared" si="4"/>
        <v>6.1000000000000004E-3</v>
      </c>
      <c r="I24" s="12"/>
      <c r="J24" s="249">
        <f t="shared" si="5"/>
        <v>480</v>
      </c>
    </row>
    <row r="25" spans="1:14" x14ac:dyDescent="0.2">
      <c r="A25" s="3">
        <v>112600</v>
      </c>
      <c r="B25" s="228" t="s">
        <v>22</v>
      </c>
      <c r="C25" s="12"/>
      <c r="D25" s="233">
        <f t="shared" si="0"/>
        <v>7.6499999999999999E-2</v>
      </c>
      <c r="E25" s="233">
        <f t="shared" si="1"/>
        <v>1.34E-2</v>
      </c>
      <c r="F25" s="234">
        <f t="shared" si="2"/>
        <v>15547</v>
      </c>
      <c r="G25" s="233">
        <f t="shared" si="3"/>
        <v>1.12E-2</v>
      </c>
      <c r="H25" s="233">
        <f t="shared" si="4"/>
        <v>6.1000000000000004E-3</v>
      </c>
      <c r="I25" s="235">
        <f t="shared" ref="I25:I27" si="6">$C$14</f>
        <v>0.104</v>
      </c>
      <c r="J25" s="249">
        <f t="shared" si="5"/>
        <v>480</v>
      </c>
    </row>
    <row r="26" spans="1:14" x14ac:dyDescent="0.2">
      <c r="A26" s="250">
        <v>112610</v>
      </c>
      <c r="B26" s="102" t="s">
        <v>122</v>
      </c>
      <c r="C26" s="12"/>
      <c r="D26" s="233">
        <f t="shared" si="0"/>
        <v>7.6499999999999999E-2</v>
      </c>
      <c r="E26" s="233">
        <f t="shared" si="1"/>
        <v>1.34E-2</v>
      </c>
      <c r="F26" s="234">
        <f t="shared" si="2"/>
        <v>15547</v>
      </c>
      <c r="G26" s="233">
        <f t="shared" si="3"/>
        <v>1.12E-2</v>
      </c>
      <c r="H26" s="233">
        <f t="shared" si="4"/>
        <v>6.1000000000000004E-3</v>
      </c>
      <c r="I26" s="235">
        <f t="shared" si="6"/>
        <v>0.104</v>
      </c>
      <c r="J26" s="249">
        <f t="shared" si="5"/>
        <v>480</v>
      </c>
      <c r="N26" s="97"/>
    </row>
    <row r="27" spans="1:14" x14ac:dyDescent="0.2">
      <c r="A27" s="3">
        <v>112620</v>
      </c>
      <c r="B27" s="102" t="s">
        <v>23</v>
      </c>
      <c r="C27" s="12"/>
      <c r="D27" s="233">
        <f t="shared" si="0"/>
        <v>7.6499999999999999E-2</v>
      </c>
      <c r="E27" s="233">
        <f t="shared" si="1"/>
        <v>1.34E-2</v>
      </c>
      <c r="F27" s="234">
        <f t="shared" si="2"/>
        <v>15547</v>
      </c>
      <c r="G27" s="233">
        <f t="shared" si="3"/>
        <v>1.12E-2</v>
      </c>
      <c r="H27" s="233">
        <f t="shared" si="4"/>
        <v>6.1000000000000004E-3</v>
      </c>
      <c r="I27" s="235">
        <f t="shared" si="6"/>
        <v>0.104</v>
      </c>
      <c r="J27" s="249">
        <f t="shared" si="5"/>
        <v>480</v>
      </c>
    </row>
    <row r="28" spans="1:14" x14ac:dyDescent="0.2">
      <c r="A28" s="3">
        <v>112700</v>
      </c>
      <c r="B28" s="102" t="s">
        <v>67</v>
      </c>
      <c r="C28" s="233">
        <f>$C$7</f>
        <v>0.246</v>
      </c>
      <c r="D28" s="233">
        <f t="shared" si="0"/>
        <v>7.6499999999999999E-2</v>
      </c>
      <c r="E28" s="233">
        <f t="shared" si="1"/>
        <v>1.34E-2</v>
      </c>
      <c r="F28" s="234">
        <f t="shared" si="2"/>
        <v>15547</v>
      </c>
      <c r="G28" s="233">
        <f t="shared" si="3"/>
        <v>1.12E-2</v>
      </c>
      <c r="H28" s="233">
        <f t="shared" si="4"/>
        <v>6.1000000000000004E-3</v>
      </c>
      <c r="I28" s="12"/>
      <c r="J28" s="249">
        <f t="shared" si="5"/>
        <v>480</v>
      </c>
    </row>
    <row r="29" spans="1:14" x14ac:dyDescent="0.2">
      <c r="A29" s="251">
        <v>112710</v>
      </c>
      <c r="B29" s="102" t="s">
        <v>68</v>
      </c>
      <c r="C29" s="233">
        <f>$C$7</f>
        <v>0.246</v>
      </c>
      <c r="D29" s="233">
        <f t="shared" si="0"/>
        <v>7.6499999999999999E-2</v>
      </c>
      <c r="E29" s="233">
        <f t="shared" si="1"/>
        <v>1.34E-2</v>
      </c>
      <c r="F29" s="234">
        <f t="shared" si="2"/>
        <v>15547</v>
      </c>
      <c r="G29" s="233">
        <f t="shared" si="3"/>
        <v>1.12E-2</v>
      </c>
      <c r="H29" s="233">
        <f t="shared" si="4"/>
        <v>6.1000000000000004E-3</v>
      </c>
      <c r="I29" s="12"/>
      <c r="J29" s="249">
        <f t="shared" si="5"/>
        <v>480</v>
      </c>
    </row>
    <row r="30" spans="1:14" x14ac:dyDescent="0.2">
      <c r="A30" s="3">
        <v>112800</v>
      </c>
      <c r="B30" s="102" t="s">
        <v>24</v>
      </c>
      <c r="C30" s="12"/>
      <c r="D30" s="12">
        <v>7.6499999999999999E-2</v>
      </c>
      <c r="E30" s="233">
        <f t="shared" si="1"/>
        <v>1.34E-2</v>
      </c>
      <c r="F30" s="234">
        <f t="shared" si="2"/>
        <v>15547</v>
      </c>
      <c r="G30" s="233">
        <f t="shared" si="3"/>
        <v>1.12E-2</v>
      </c>
      <c r="H30" s="233">
        <f t="shared" si="4"/>
        <v>6.1000000000000004E-3</v>
      </c>
      <c r="I30" s="235">
        <f t="shared" ref="I30:I31" si="7">$C$14</f>
        <v>0.104</v>
      </c>
      <c r="J30" s="249">
        <f t="shared" si="5"/>
        <v>480</v>
      </c>
    </row>
    <row r="31" spans="1:14" ht="13.5" thickBot="1" x14ac:dyDescent="0.25">
      <c r="A31" s="4">
        <v>112820</v>
      </c>
      <c r="B31" s="252" t="s">
        <v>25</v>
      </c>
      <c r="C31" s="253"/>
      <c r="D31" s="253">
        <v>7.6499999999999999E-2</v>
      </c>
      <c r="E31" s="254">
        <f t="shared" si="1"/>
        <v>1.34E-2</v>
      </c>
      <c r="F31" s="255">
        <f t="shared" si="2"/>
        <v>15547</v>
      </c>
      <c r="G31" s="254">
        <f t="shared" si="3"/>
        <v>1.12E-2</v>
      </c>
      <c r="H31" s="254">
        <f t="shared" si="4"/>
        <v>6.1000000000000004E-3</v>
      </c>
      <c r="I31" s="256">
        <f t="shared" si="7"/>
        <v>0.104</v>
      </c>
      <c r="J31" s="257">
        <f t="shared" si="5"/>
        <v>480</v>
      </c>
    </row>
    <row r="33" spans="1:10" ht="13.5" thickBot="1" x14ac:dyDescent="0.25"/>
    <row r="34" spans="1:10" ht="31.5" x14ac:dyDescent="0.25">
      <c r="A34" s="244" t="s">
        <v>40</v>
      </c>
      <c r="B34" s="258" t="s">
        <v>72</v>
      </c>
      <c r="C34" s="247" t="s">
        <v>10</v>
      </c>
    </row>
    <row r="35" spans="1:10" x14ac:dyDescent="0.2">
      <c r="A35" s="243"/>
      <c r="B35" s="236"/>
      <c r="C35" s="248">
        <v>111200</v>
      </c>
    </row>
    <row r="36" spans="1:10" x14ac:dyDescent="0.2">
      <c r="A36" s="3">
        <v>112130</v>
      </c>
      <c r="B36" s="102" t="s">
        <v>69</v>
      </c>
      <c r="C36" s="259">
        <f t="shared" ref="C36:C43" si="8">$C$8</f>
        <v>7.6499999999999999E-2</v>
      </c>
    </row>
    <row r="37" spans="1:10" x14ac:dyDescent="0.2">
      <c r="A37" s="3">
        <v>114200</v>
      </c>
      <c r="B37" s="102" t="s">
        <v>50</v>
      </c>
      <c r="C37" s="248">
        <v>0</v>
      </c>
    </row>
    <row r="38" spans="1:10" x14ac:dyDescent="0.2">
      <c r="A38" s="3">
        <v>114500</v>
      </c>
      <c r="B38" s="102" t="s">
        <v>57</v>
      </c>
      <c r="C38" s="259">
        <f t="shared" si="8"/>
        <v>7.6499999999999999E-2</v>
      </c>
    </row>
    <row r="39" spans="1:10" x14ac:dyDescent="0.2">
      <c r="A39" s="250">
        <v>114530</v>
      </c>
      <c r="B39" s="12" t="s">
        <v>29</v>
      </c>
      <c r="C39" s="259">
        <f t="shared" si="8"/>
        <v>7.6499999999999999E-2</v>
      </c>
    </row>
    <row r="40" spans="1:10" x14ac:dyDescent="0.2">
      <c r="A40" s="250">
        <v>114531</v>
      </c>
      <c r="B40" s="102" t="s">
        <v>56</v>
      </c>
      <c r="C40" s="259">
        <f t="shared" si="8"/>
        <v>7.6499999999999999E-2</v>
      </c>
    </row>
    <row r="41" spans="1:10" x14ac:dyDescent="0.2">
      <c r="A41" s="3">
        <v>114910</v>
      </c>
      <c r="B41" s="102" t="s">
        <v>27</v>
      </c>
      <c r="C41" s="259">
        <f t="shared" si="8"/>
        <v>7.6499999999999999E-2</v>
      </c>
    </row>
    <row r="42" spans="1:10" x14ac:dyDescent="0.2">
      <c r="A42" s="250">
        <v>114100</v>
      </c>
      <c r="B42" s="102" t="s">
        <v>26</v>
      </c>
      <c r="C42" s="259">
        <f t="shared" si="8"/>
        <v>7.6499999999999999E-2</v>
      </c>
    </row>
    <row r="43" spans="1:10" x14ac:dyDescent="0.2">
      <c r="A43" s="250">
        <v>114910</v>
      </c>
      <c r="B43" s="102" t="s">
        <v>28</v>
      </c>
      <c r="C43" s="259">
        <f t="shared" si="8"/>
        <v>7.6499999999999999E-2</v>
      </c>
    </row>
    <row r="44" spans="1:10" x14ac:dyDescent="0.2">
      <c r="A44" s="3">
        <v>114400</v>
      </c>
      <c r="B44" s="102" t="s">
        <v>51</v>
      </c>
      <c r="C44" s="248">
        <v>0</v>
      </c>
    </row>
    <row r="45" spans="1:10" ht="13.5" thickBot="1" x14ac:dyDescent="0.25">
      <c r="A45" s="4">
        <v>114600</v>
      </c>
      <c r="B45" s="260" t="s">
        <v>63</v>
      </c>
      <c r="C45" s="261">
        <v>0</v>
      </c>
    </row>
    <row r="46" spans="1:10" x14ac:dyDescent="0.2">
      <c r="A46" s="12"/>
      <c r="B46" s="102"/>
      <c r="C46" s="12"/>
    </row>
    <row r="47" spans="1:10" ht="13.5" thickBot="1" x14ac:dyDescent="0.25"/>
    <row r="48" spans="1:10" ht="38.25" x14ac:dyDescent="0.2">
      <c r="A48" s="244" t="s">
        <v>40</v>
      </c>
      <c r="B48" s="245" t="s">
        <v>71</v>
      </c>
      <c r="C48" s="247" t="s">
        <v>176</v>
      </c>
      <c r="D48" s="262"/>
      <c r="E48" s="276"/>
      <c r="F48" s="276"/>
      <c r="G48" s="276"/>
      <c r="H48" s="276"/>
      <c r="I48" s="276"/>
      <c r="J48" s="276"/>
    </row>
    <row r="49" spans="1:10" ht="17.25" customHeight="1" x14ac:dyDescent="0.2">
      <c r="A49" s="3"/>
      <c r="B49" s="12"/>
      <c r="C49" s="248">
        <v>111310</v>
      </c>
      <c r="D49" s="3"/>
      <c r="E49" s="12"/>
      <c r="F49" s="12"/>
      <c r="G49" s="12"/>
      <c r="H49" s="12"/>
      <c r="I49" s="12"/>
      <c r="J49" s="12"/>
    </row>
    <row r="50" spans="1:10" ht="13.5" thickBot="1" x14ac:dyDescent="0.25">
      <c r="A50" s="4">
        <v>112140</v>
      </c>
      <c r="B50" s="252" t="s">
        <v>64</v>
      </c>
      <c r="C50" s="273">
        <f>$C$16</f>
        <v>0.25180000000000002</v>
      </c>
      <c r="D50" s="277"/>
      <c r="E50" s="233"/>
      <c r="F50" s="234"/>
      <c r="G50" s="233"/>
      <c r="H50" s="233"/>
      <c r="I50" s="12"/>
      <c r="J50" s="12"/>
    </row>
  </sheetData>
  <mergeCells count="5">
    <mergeCell ref="G8:I8"/>
    <mergeCell ref="A2:J2"/>
    <mergeCell ref="A5:C5"/>
    <mergeCell ref="G6:I6"/>
    <mergeCell ref="G7:I7"/>
  </mergeCells>
  <pageMargins left="0.7" right="0.7" top="0.75" bottom="0.7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(1) Summary</vt:lpstr>
      <vt:lpstr>(2) Personal Services</vt:lpstr>
      <vt:lpstr>(3) Nonpersonal Services</vt:lpstr>
      <vt:lpstr>Core_Qlty_Lkup</vt:lpstr>
      <vt:lpstr>Positn Type Data Validation</vt:lpstr>
      <vt:lpstr>Benefit Look Up</vt:lpstr>
      <vt:lpstr>Check_Sum</vt:lpstr>
      <vt:lpstr>Full_Time_Fringes</vt:lpstr>
      <vt:lpstr>'(1) Summary'!Print_Area</vt:lpstr>
      <vt:lpstr>'(2) Personal Services'!Print_Area</vt:lpstr>
      <vt:lpstr>'(3) Nonpersonal Services'!Print_Area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Hodges, Courtney Ann - hodgesca</cp:lastModifiedBy>
  <cp:lastPrinted>2019-09-19T20:27:56Z</cp:lastPrinted>
  <dcterms:created xsi:type="dcterms:W3CDTF">1997-12-19T15:59:33Z</dcterms:created>
  <dcterms:modified xsi:type="dcterms:W3CDTF">2022-09-22T19:27:11Z</dcterms:modified>
</cp:coreProperties>
</file>