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showInkAnnotation="0" codeName="ThisWorkbook" defaultThemeVersion="124226"/>
  <mc:AlternateContent xmlns:mc="http://schemas.openxmlformats.org/markup-compatibility/2006">
    <mc:Choice Requires="x15">
      <x15ac:absPath xmlns:x15ac="http://schemas.microsoft.com/office/spreadsheetml/2010/11/ac" url="N:\AF\RM\RM-Shares\Budget\INTERNXX\Intern22-23\Forms 23\"/>
    </mc:Choice>
  </mc:AlternateContent>
  <xr:revisionPtr revIDLastSave="0" documentId="8_{B0F59B9D-AB6A-44BB-AF14-8DFEE1F1629B}" xr6:coauthVersionLast="36" xr6:coauthVersionMax="36" xr10:uidLastSave="{00000000-0000-0000-0000-000000000000}"/>
  <bookViews>
    <workbookView xWindow="0" yWindow="0" windowWidth="28800" windowHeight="11625" tabRatio="597" xr2:uid="{00000000-000D-0000-FFFF-FFFF00000000}"/>
  </bookViews>
  <sheets>
    <sheet name="Instructions" sheetId="10" r:id="rId1"/>
    <sheet name="Revision Personal Services Calc" sheetId="2" r:id="rId2"/>
    <sheet name="Positn Type Data Validation" sheetId="8" state="hidden" r:id="rId3"/>
    <sheet name="Benefit Look Up" sheetId="9"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91029"/>
</workbook>
</file>

<file path=xl/calcChain.xml><?xml version="1.0" encoding="utf-8"?>
<calcChain xmlns="http://schemas.openxmlformats.org/spreadsheetml/2006/main">
  <c r="C50" i="9" l="1"/>
  <c r="C30"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H44" i="2" s="1"/>
  <c r="F45" i="2"/>
  <c r="F24" i="2"/>
  <c r="F23" i="2"/>
  <c r="D36" i="2"/>
  <c r="F35" i="2"/>
  <c r="G35" i="2" s="1"/>
  <c r="E25" i="2"/>
  <c r="D25" i="2"/>
  <c r="H25" i="2"/>
  <c r="F42" i="2"/>
  <c r="E36" i="2"/>
  <c r="F22" i="2"/>
  <c r="C43" i="9"/>
  <c r="C42" i="9"/>
  <c r="C41" i="9"/>
  <c r="C40" i="9"/>
  <c r="C39" i="9"/>
  <c r="F34" i="2"/>
  <c r="G34" i="2" s="1"/>
  <c r="C38" i="9"/>
  <c r="F33" i="2"/>
  <c r="G33" i="2" s="1"/>
  <c r="F32" i="2"/>
  <c r="G32" i="2" s="1"/>
  <c r="C36" i="9"/>
  <c r="F31" i="2"/>
  <c r="G31" i="2" s="1"/>
  <c r="J23" i="9"/>
  <c r="J24" i="9"/>
  <c r="J25" i="9"/>
  <c r="J26" i="9"/>
  <c r="J27" i="9"/>
  <c r="J28" i="9"/>
  <c r="J29" i="9"/>
  <c r="J30" i="9"/>
  <c r="J31" i="9"/>
  <c r="J22" i="9"/>
  <c r="I31"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22" i="9"/>
  <c r="L7" i="2"/>
  <c r="L6" i="2"/>
  <c r="K7" i="2"/>
  <c r="K6" i="2"/>
  <c r="J7" i="2"/>
  <c r="J6" i="2"/>
  <c r="H7" i="2"/>
  <c r="H6" i="2"/>
  <c r="G7" i="2"/>
  <c r="G6" i="2"/>
  <c r="F6" i="2"/>
  <c r="F43" i="2"/>
  <c r="G43" i="2"/>
  <c r="F46" i="2"/>
  <c r="M12" i="2"/>
  <c r="E12" i="2"/>
  <c r="D12" i="2"/>
  <c r="F47" i="2" l="1"/>
  <c r="H43" i="2"/>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<sst xmlns="http://schemas.openxmlformats.org/spreadsheetml/2006/main" count="189" uniqueCount="126">
  <si>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</si>
  <si>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</si>
  <si>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</si>
  <si>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</si>
  <si>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</si>
  <si>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</si>
  <si>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</si>
  <si>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</si>
  <si>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</si>
  <si>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</si>
  <si>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</si>
  <si>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</si>
  <si>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</si>
  <si>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</si>
  <si>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</si>
  <si>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</si>
  <si>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</si>
  <si>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</si>
  <si>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</si>
  <si>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</si>
  <si>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</si>
  <si>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</si>
  <si>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</si>
  <si>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</si>
  <si>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</si>
  <si>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</si>
  <si>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</si>
  <si>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</si>
  <si>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</si>
  <si>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</si>
  <si>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</si>
  <si>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</si>
  <si>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</si>
  <si>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</si>
  <si>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</si>
  <si>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</si>
  <si>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</si>
  <si>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</si>
  <si>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</si>
  <si>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</si>
  <si>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</si>
  <si>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</si>
  <si>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</si>
  <si>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</si>
  <si>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</si>
  <si>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</si>
  <si>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</si>
  <si>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</si>
  <si>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</si>
  <si>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</si>
  <si>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</si>
  <si>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</si>
  <si>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</si>
  <si>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</si>
  <si>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</si>
  <si>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</si>
  <si>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</si>
  <si>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</si>
  <si>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</si>
  <si>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</si>
  <si>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</si>
  <si>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</si>
  <si>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</si>
  <si>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</si>
  <si>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</si>
  <si>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</si>
  <si>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</si>
  <si>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</si>
  <si>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</si>
  <si>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</si>
  <si>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</si>
  <si>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</si>
  <si>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</si>
  <si>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</si>
  <si>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</si>
  <si>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</si>
  <si>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</si>
  <si>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</si>
  <si>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</si>
  <si>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</si>
  <si>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</si>
  <si>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</si>
  <si>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</si>
  <si>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</si>
  <si>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</si>
  <si>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</si>
  <si>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</si>
  <si>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</si>
  <si>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</si>
  <si>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</si>
  <si>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</si>
  <si>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</si>
  <si>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</si>
  <si>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</si>
  <si>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</si>
  <si>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</si>
  <si>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</si>
  <si>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</si>
  <si>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</si>
  <si>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</si>
  <si>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</si>
  <si>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</si>
  <si>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</si>
  <si>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</si>
  <si>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</si>
  <si>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</si>
  <si>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</si>
  <si>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</si>
  <si>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</si>
  <si>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</si>
  <si>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</si>
  <si>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</si>
  <si>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</si>
  <si>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</si>
  <si>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</si>
  <si>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</si>
  <si>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</si>
  <si>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</si>
  <si>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</si>
  <si>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t>Do not enter data in the section below.</t>
  </si>
  <si>
    <t>Benefits (excl. Health Insurance)
Account
111310</t>
  </si>
  <si>
    <t>Budgeted Benefits for 2020-21</t>
  </si>
  <si>
    <t>current rate for FY22-23 (3.2% increase to FY21-22 rate)</t>
  </si>
  <si>
    <r>
      <rPr>
        <sz val="14"/>
        <color rgb="FFFF0000"/>
        <rFont val="Arial"/>
        <family val="2"/>
      </rPr>
      <t>②</t>
    </r>
    <r>
      <rPr>
        <sz val="10"/>
        <rFont val="Arial"/>
        <family val="2"/>
      </rPr>
      <t xml:space="preserve">
Non-Hourly Part-Time 
(Note:Current GA salaries follow:
             Graduate Assistantships: $8,474;
             Teaching Assistantships: $9,944; 
              and Doctorals: $16,643)  </t>
    </r>
  </si>
  <si>
    <r>
      <rPr>
        <sz val="14"/>
        <color rgb="FFFF0000"/>
        <rFont val="Arial"/>
        <family val="2"/>
      </rPr>
      <t>②</t>
    </r>
    <r>
      <rPr>
        <sz val="10"/>
        <rFont val="Arial"/>
        <family val="2"/>
      </rPr>
      <t xml:space="preserve">
Hourly Part-Time (Note: </t>
    </r>
    <r>
      <rPr>
        <b/>
        <sz val="10"/>
        <rFont val="Arial"/>
        <family val="2"/>
      </rPr>
      <t>Minimum wage is $11.00 effective 1/1/2022</t>
    </r>
    <r>
      <rPr>
        <sz val="10"/>
        <rFont val="Arial"/>
        <family val="2"/>
      </rPr>
      <t>. Maximum annual hours for General Wages cannot exceed 1,500)</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</si>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</sst>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_(* #,##0_);_(* \(#,##0\);_(* &quot;-&quot;??_);_(@_)"/>
    <numFmt numFmtId="165" formatCode="0.0000"/>
  </numFmts>
  <fonts count="36"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
      <sz val="1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4">
    <xf numFmtId="0" fontId="0" fillId="0" borderId="0"/>
    <xf numFmtId="43" fontId="3" fillId="0" borderId="0" applyFont="0" applyFill="0" applyBorder="0" applyAlignment="0" applyProtection="0"/>
    <xf numFmtId="0" fontId="17" fillId="0" borderId="0"/>
    <xf numFmtId="9" fontId="35" fillId="0" borderId="0" applyFont="0" applyFill="0" applyBorder="0" applyAlignment="0" applyProtection="0"/>
  </cellStyleXfs>
  <cellXfs count="328">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10" fontId="6" fillId="0" borderId="12" xfId="3" applyNumberFormat="1" applyFont="1" applyBorder="1" applyProtection="1"/>
    <xf numFmtId="10" fontId="6" fillId="0" borderId="12" xfId="3" applyNumberFormat="1" applyFont="1" applyFill="1" applyBorder="1" applyProtection="1"/>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31" xfId="0" applyFont="1" applyFill="1" applyBorder="1" applyAlignment="1" applyProtection="1">
      <alignment horizontal="center" vertical="top"/>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xf numFmtId="0" fontId="2" fillId="6" borderId="100" xfId="0" applyFont="1" applyFill="1" applyBorder="1" applyAlignment="1" applyProtection="1">
      <alignment horizontal="left"/>
      <protection locked="0"/>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5"/>
  <sheetViews>
    <sheetView tabSelected="1" workbookViewId="0">
      <selection activeCell="A21" sqref="A21"/>
    </sheetView>
  </sheetViews>
  <sheetFormatPr defaultRowHeight="12.75" x14ac:dyDescent="0.2"/>
  <cols>
    <col min="1" max="1" width="108.7109375" customWidth="1"/>
  </cols>
  <sheetData>
    <row r="1" spans="1:1" ht="19.5" thickBot="1" x14ac:dyDescent="0.25">
      <c r="A1" s="251" t="s">
        <v>105</v>
      </c>
    </row>
    <row r="2" spans="1:1" s="253" customFormat="1" ht="11.25" customHeight="1" x14ac:dyDescent="0.2">
      <c r="A2" s="252"/>
    </row>
    <row r="3" spans="1:1" ht="15.75" x14ac:dyDescent="0.2">
      <c r="A3" s="245" t="s">
        <v>102</v>
      </c>
    </row>
    <row r="4" spans="1:1" ht="30" x14ac:dyDescent="0.2">
      <c r="A4" s="246" t="s">
        <v>108</v>
      </c>
    </row>
    <row r="5" spans="1:1" ht="12.75" customHeight="1" x14ac:dyDescent="0.2">
      <c r="A5" s="246"/>
    </row>
    <row r="6" spans="1:1" ht="15" x14ac:dyDescent="0.2">
      <c r="A6" s="246" t="s">
        <v>106</v>
      </c>
    </row>
    <row r="7" spans="1:1" ht="12.75" customHeight="1" x14ac:dyDescent="0.2">
      <c r="A7" s="246"/>
    </row>
    <row r="8" spans="1:1" ht="20.25" customHeight="1" x14ac:dyDescent="0.2">
      <c r="A8" s="247" t="s">
        <v>116</v>
      </c>
    </row>
    <row r="9" spans="1:1" ht="12.75" customHeight="1" x14ac:dyDescent="0.2">
      <c r="A9" s="247"/>
    </row>
    <row r="10" spans="1:1" ht="30" x14ac:dyDescent="0.2">
      <c r="A10" s="246" t="s">
        <v>112</v>
      </c>
    </row>
    <row r="11" spans="1:1" ht="12.75" customHeight="1" x14ac:dyDescent="0.2">
      <c r="A11" s="246"/>
    </row>
    <row r="12" spans="1:1" ht="15" x14ac:dyDescent="0.2">
      <c r="A12" s="246" t="s">
        <v>113</v>
      </c>
    </row>
    <row r="13" spans="1:1" ht="12.75" customHeight="1" x14ac:dyDescent="0.2">
      <c r="A13" s="246"/>
    </row>
    <row r="14" spans="1:1" ht="15" x14ac:dyDescent="0.2">
      <c r="A14" s="248" t="s">
        <v>114</v>
      </c>
    </row>
    <row r="15" spans="1:1" ht="12.75" customHeight="1" x14ac:dyDescent="0.2">
      <c r="A15" s="246"/>
    </row>
    <row r="16" spans="1:1" ht="31.5" customHeight="1" x14ac:dyDescent="0.2">
      <c r="A16" s="248" t="s">
        <v>115</v>
      </c>
    </row>
    <row r="17" spans="1:1" s="253" customFormat="1" ht="12.75" customHeight="1" x14ac:dyDescent="0.2">
      <c r="A17" s="254"/>
    </row>
    <row r="18" spans="1:1" ht="15" x14ac:dyDescent="0.2">
      <c r="A18" s="249" t="s">
        <v>107</v>
      </c>
    </row>
    <row r="19" spans="1:1" ht="12.75" customHeight="1" x14ac:dyDescent="0.2">
      <c r="A19" s="246"/>
    </row>
    <row r="20" spans="1:1" ht="12.75" customHeight="1" x14ac:dyDescent="0.2">
      <c r="A20" s="246"/>
    </row>
    <row r="21" spans="1:1" ht="28.5" x14ac:dyDescent="0.2">
      <c r="A21" s="250" t="s">
        <v>125</v>
      </c>
    </row>
    <row r="22" spans="1:1" ht="12.75" customHeight="1" x14ac:dyDescent="0.2">
      <c r="A22" s="246"/>
    </row>
    <row r="23" spans="1:1" ht="15.75" x14ac:dyDescent="0.2">
      <c r="A23" s="245" t="s">
        <v>104</v>
      </c>
    </row>
    <row r="24" spans="1:1" ht="12.75" customHeight="1" x14ac:dyDescent="0.2">
      <c r="A24" s="246"/>
    </row>
    <row r="25" spans="1:1" ht="30" x14ac:dyDescent="0.2">
      <c r="A25" s="246" t="s">
        <v>108</v>
      </c>
    </row>
    <row r="26" spans="1:1" ht="12.75" customHeight="1" x14ac:dyDescent="0.2">
      <c r="A26" s="246"/>
    </row>
    <row r="27" spans="1:1" ht="30" x14ac:dyDescent="0.2">
      <c r="A27" s="246" t="s">
        <v>109</v>
      </c>
    </row>
    <row r="28" spans="1:1" ht="12.75" customHeight="1" x14ac:dyDescent="0.2">
      <c r="A28" s="246"/>
    </row>
    <row r="29" spans="1:1" ht="15" x14ac:dyDescent="0.2">
      <c r="A29" s="247" t="s">
        <v>103</v>
      </c>
    </row>
    <row r="30" spans="1:1" ht="12.75" customHeight="1" x14ac:dyDescent="0.2">
      <c r="A30" s="247"/>
    </row>
    <row r="31" spans="1:1" ht="30" x14ac:dyDescent="0.2">
      <c r="A31" s="246" t="s">
        <v>110</v>
      </c>
    </row>
    <row r="32" spans="1:1" ht="12.75" customHeight="1" x14ac:dyDescent="0.2">
      <c r="A32" s="1"/>
    </row>
    <row r="33" spans="1:1" ht="30" x14ac:dyDescent="0.2">
      <c r="A33" s="246" t="s">
        <v>111</v>
      </c>
    </row>
    <row r="34" spans="1:1" ht="12.75" customHeight="1" x14ac:dyDescent="0.2">
      <c r="A34" s="246"/>
    </row>
    <row r="35" spans="1:1" ht="84" customHeight="1" x14ac:dyDescent="0.2">
      <c r="A35" s="248" t="s">
        <v>118</v>
      </c>
    </row>
  </sheetData>
  <sheetProtection algorithmName="SHA-512" hashValue="EWv9l1PnxhmHS9w6mgwGK4rULAWl1DJlHenWoxHNfiydC+sqSylRZVXs8o6zizOb14Wm4MFUMj/m12HMi5WmNQ==" saltValue="AUPq5vVf0SBIposmVuwrDw==" spinCount="100000"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53"/>
  <sheetViews>
    <sheetView zoomScale="80" zoomScaleNormal="80" zoomScaleSheetLayoutView="50" workbookViewId="0">
      <selection activeCell="A6" sqref="A6"/>
    </sheetView>
  </sheetViews>
  <sheetFormatPr defaultColWidth="8.85546875" defaultRowHeight="12.75" x14ac:dyDescent="0.2"/>
  <cols>
    <col min="1" max="1" width="9.7109375" style="1" customWidth="1"/>
    <col min="2" max="2" width="45.28515625" style="1" customWidth="1"/>
    <col min="3" max="3" width="34.7109375" style="1" customWidth="1"/>
    <col min="4" max="4" width="10.7109375" style="1" customWidth="1"/>
    <col min="5" max="5" width="12.7109375" style="1" customWidth="1"/>
    <col min="6" max="9" width="10.7109375" style="1" customWidth="1"/>
    <col min="10" max="10" width="9.7109375" style="1" customWidth="1"/>
    <col min="11" max="11" width="10.85546875" style="1" customWidth="1"/>
    <col min="12" max="12" width="8.85546875" style="1"/>
    <col min="13" max="14" width="10.7109375" style="1" customWidth="1"/>
    <col min="15" max="15" width="12.140625" style="1" customWidth="1"/>
    <col min="16" max="16" width="11.42578125" style="1" customWidth="1"/>
    <col min="17" max="16384" width="8.85546875" style="1"/>
  </cols>
  <sheetData>
    <row r="1" spans="1:16" ht="13.5" customHeight="1" thickBot="1" x14ac:dyDescent="0.25">
      <c r="A1" s="2"/>
      <c r="B1" s="2"/>
      <c r="C1" s="2"/>
      <c r="D1" s="2"/>
      <c r="E1" s="100"/>
    </row>
    <row r="2" spans="1:16" ht="28.5" customHeight="1" thickTop="1" thickBot="1" x14ac:dyDescent="0.25">
      <c r="A2" s="292" t="s">
        <v>65</v>
      </c>
      <c r="B2" s="293"/>
      <c r="C2" s="294"/>
      <c r="D2" s="294"/>
      <c r="E2" s="295"/>
      <c r="F2" s="81"/>
      <c r="G2" s="82"/>
      <c r="H2" s="82"/>
      <c r="I2" s="82"/>
      <c r="J2" s="82"/>
      <c r="K2" s="82"/>
      <c r="L2" s="82"/>
      <c r="M2" s="82"/>
      <c r="N2" s="82"/>
      <c r="O2" s="82"/>
      <c r="P2" s="101"/>
    </row>
    <row r="3" spans="1:16" s="76" customFormat="1" ht="26.25" customHeight="1" thickTop="1" thickBot="1" x14ac:dyDescent="0.25">
      <c r="A3" s="273" t="s">
        <v>77</v>
      </c>
      <c r="B3" s="274"/>
      <c r="C3" s="274"/>
      <c r="D3" s="274"/>
      <c r="E3" s="274"/>
      <c r="F3" s="296" t="s">
        <v>117</v>
      </c>
      <c r="G3" s="297"/>
      <c r="H3" s="297"/>
      <c r="I3" s="297"/>
      <c r="J3" s="297"/>
      <c r="K3" s="297"/>
      <c r="L3" s="297"/>
      <c r="M3" s="269" t="s">
        <v>99</v>
      </c>
      <c r="N3" s="270"/>
      <c r="O3" s="88"/>
      <c r="P3" s="102"/>
    </row>
    <row r="4" spans="1:16" ht="27" customHeight="1" thickTop="1" thickBot="1" x14ac:dyDescent="0.25">
      <c r="A4" s="256" t="s">
        <v>5</v>
      </c>
      <c r="B4" s="4" t="s">
        <v>2</v>
      </c>
      <c r="C4" s="4" t="s">
        <v>3</v>
      </c>
      <c r="D4" s="5" t="s">
        <v>1</v>
      </c>
      <c r="E4" s="6" t="s">
        <v>7</v>
      </c>
      <c r="F4" s="271" t="s">
        <v>53</v>
      </c>
      <c r="G4" s="272"/>
      <c r="H4" s="272"/>
      <c r="I4" s="272"/>
      <c r="J4" s="272"/>
      <c r="K4" s="272"/>
      <c r="L4" s="272"/>
      <c r="M4" s="90"/>
      <c r="N4" s="73"/>
      <c r="O4" s="11" t="s">
        <v>22</v>
      </c>
      <c r="P4" s="83" t="s">
        <v>23</v>
      </c>
    </row>
    <row r="5" spans="1:16" ht="93" customHeight="1" thickBot="1" x14ac:dyDescent="0.25">
      <c r="A5" s="255" t="s">
        <v>78</v>
      </c>
      <c r="B5" s="7" t="s">
        <v>79</v>
      </c>
      <c r="C5" s="8" t="s">
        <v>93</v>
      </c>
      <c r="D5" s="9" t="s">
        <v>80</v>
      </c>
      <c r="E5" s="10" t="s">
        <v>81</v>
      </c>
      <c r="F5" s="78" t="s">
        <v>60</v>
      </c>
      <c r="G5" s="13" t="s">
        <v>61</v>
      </c>
      <c r="H5" s="13" t="s">
        <v>73</v>
      </c>
      <c r="I5" s="13" t="s">
        <v>74</v>
      </c>
      <c r="J5" s="13" t="s">
        <v>75</v>
      </c>
      <c r="K5" s="13" t="s">
        <v>72</v>
      </c>
      <c r="L5" s="89" t="s">
        <v>76</v>
      </c>
      <c r="M5" s="91" t="s">
        <v>97</v>
      </c>
      <c r="N5" s="70" t="s">
        <v>98</v>
      </c>
      <c r="O5" s="14"/>
      <c r="P5" s="84"/>
    </row>
    <row r="6" spans="1:16" x14ac:dyDescent="0.2">
      <c r="A6" s="175"/>
      <c r="B6" s="179"/>
      <c r="C6" s="177" t="s">
        <v>40</v>
      </c>
      <c r="D6" s="173"/>
      <c r="E6" s="171"/>
      <c r="F6" s="123">
        <f>ROUND(IF($C6="Choose Full-Time Position Type:", 0,$E6*VLOOKUP($C6,'Benefit Look Up'!$B$22:$C$31,2,FALSE)),0)</f>
        <v>0</v>
      </c>
      <c r="G6" s="124">
        <f>ROUND(IF($C6="Choose Full-Time Position Type:", 0,$E6*VLOOKUP($C6,'Benefit Look Up'!$B$22:$D$31,3,FALSE)),0)</f>
        <v>0</v>
      </c>
      <c r="H6" s="124">
        <f>ROUND(IF($C6="Choose Full-Time Position Type:", 0,$E6*VLOOKUP($C6,'Benefit Look Up'!$B$22:$E$31,4,FALSE)),0)</f>
        <v>0</v>
      </c>
      <c r="I6" s="124">
        <f>IFERROR(ROUND(IF($D6="", 0,$D6*VLOOKUP($C6,'Benefit Look Up'!$B$22:$F$31,5,FALSE)),0), "          -     ")</f>
        <v>0</v>
      </c>
      <c r="J6" s="124">
        <f>ROUND(IF($C6="Choose Full-Time Position Type:", 0,$E6*VLOOKUP($C6,'Benefit Look Up'!$B$22:$G$31,6,FALSE)),0)</f>
        <v>0</v>
      </c>
      <c r="K6" s="124">
        <f>ROUND(IF($C6="Choose Full-Time Position Type:", 0,$E6*VLOOKUP($C6,'Benefit Look Up'!$B$22:$H$31,7,FALSE)),0)</f>
        <v>0</v>
      </c>
      <c r="L6" s="125">
        <f>ROUND(IF($C6="Choose Full-Time Position Type:", 0,$E6*VLOOKUP($C6,'Benefit Look Up'!$B$22:$I$31,8,FALSE)),0)</f>
        <v>0</v>
      </c>
      <c r="M6" s="129"/>
      <c r="N6" s="130"/>
      <c r="O6" s="131">
        <f>SUM(F6:N6)</f>
        <v>0</v>
      </c>
      <c r="P6" s="132">
        <f t="shared" ref="P6:P12" si="0">SUM(E6,O6)</f>
        <v>0</v>
      </c>
    </row>
    <row r="7" spans="1:16" x14ac:dyDescent="0.2">
      <c r="A7" s="176"/>
      <c r="B7" s="180"/>
      <c r="C7" s="178" t="s">
        <v>40</v>
      </c>
      <c r="D7" s="174"/>
      <c r="E7" s="172"/>
      <c r="F7" s="126">
        <f>ROUND(IF($C7="Choose Full-Time Position Type:", 0,$E7*VLOOKUP($C7,'Benefit Look Up'!$B$22:$C$31,2,FALSE)),0)</f>
        <v>0</v>
      </c>
      <c r="G7" s="127">
        <f>ROUND(IF($C7="Choose Full-Time Position Type:", 0,$E7*VLOOKUP($C7,'Benefit Look Up'!$B$22:$D$31,3,FALSE)),0)</f>
        <v>0</v>
      </c>
      <c r="H7" s="127">
        <f>ROUND(IF($C7="Choose Full-Time Position Type:", 0,$E7*VLOOKUP($C7,'Benefit Look Up'!$B$22:$E$31,4,FALSE)),0)</f>
        <v>0</v>
      </c>
      <c r="I7" s="127">
        <f>IFERROR(ROUND(IF($D7="", 0,$D7*VLOOKUP($C7,'Benefit Look Up'!$B$22:$F$31,5,FALSE)),0), "          -     ")</f>
        <v>0</v>
      </c>
      <c r="J7" s="127">
        <f>ROUND(IF($C7="Choose Full-Time Position Type:", 0,$E7*VLOOKUP($C7,'Benefit Look Up'!$B$22:$G$31,6,FALSE)),0)</f>
        <v>0</v>
      </c>
      <c r="K7" s="127">
        <f>ROUND(IF($C7="Choose Full-Time Position Type:", 0,$E7*VLOOKUP($C7,'Benefit Look Up'!$B$22:$H$31,7,FALSE)),0)</f>
        <v>0</v>
      </c>
      <c r="L7" s="128">
        <f>ROUND(IF($C7="Choose Full-Time Position Type:", 0,$E7*VLOOKUP($C7,'Benefit Look Up'!$B$22:$I$31,8,FALSE)),0)</f>
        <v>0</v>
      </c>
      <c r="M7" s="133"/>
      <c r="N7" s="134"/>
      <c r="O7" s="135">
        <f t="shared" ref="O7" si="1">SUM(F7:N7)</f>
        <v>0</v>
      </c>
      <c r="P7" s="136">
        <f t="shared" si="0"/>
        <v>0</v>
      </c>
    </row>
    <row r="8" spans="1:16" x14ac:dyDescent="0.2">
      <c r="A8" s="176"/>
      <c r="B8" s="180"/>
      <c r="C8" s="178" t="s">
        <v>40</v>
      </c>
      <c r="D8" s="174"/>
      <c r="E8" s="172"/>
      <c r="F8" s="126">
        <f>ROUND(IF($C8="Choose Full-Time Position Type:", 0,$E8*VLOOKUP($C8,'Benefit Look Up'!$B$22:$C$31,2,FALSE)),0)</f>
        <v>0</v>
      </c>
      <c r="G8" s="127">
        <f>ROUND(IF($C8="Choose Full-Time Position Type:", 0,$E8*VLOOKUP($C8,'Benefit Look Up'!$B$22:$D$31,3,FALSE)),0)</f>
        <v>0</v>
      </c>
      <c r="H8" s="127">
        <f>ROUND(IF($C8="Choose Full-Time Position Type:", 0,$E8*VLOOKUP($C8,'Benefit Look Up'!$B$22:$E$31,4,FALSE)),0)</f>
        <v>0</v>
      </c>
      <c r="I8" s="127">
        <f>IFERROR(ROUND(IF($D8="", 0,$D8*VLOOKUP($C8,'Benefit Look Up'!$B$22:$F$31,5,FALSE)),0), "          -     ")</f>
        <v>0</v>
      </c>
      <c r="J8" s="127">
        <f>ROUND(IF($C8="Choose Full-Time Position Type:", 0,$E8*VLOOKUP($C8,'Benefit Look Up'!$B$22:$G$31,6,FALSE)),0)</f>
        <v>0</v>
      </c>
      <c r="K8" s="127">
        <f>ROUND(IF($C8="Choose Full-Time Position Type:", 0,$E8*VLOOKUP($C8,'Benefit Look Up'!$B$22:$H$31,7,FALSE)),0)</f>
        <v>0</v>
      </c>
      <c r="L8" s="128">
        <f>ROUND(IF($C8="Choose Full-Time Position Type:", 0,$E8*VLOOKUP($C8,'Benefit Look Up'!$B$22:$I$31,8,FALSE)),0)</f>
        <v>0</v>
      </c>
      <c r="M8" s="133"/>
      <c r="N8" s="134"/>
      <c r="O8" s="135">
        <f t="shared" ref="O8:O11" si="2">SUM(F8:N8)</f>
        <v>0</v>
      </c>
      <c r="P8" s="136">
        <f t="shared" ref="P8:P11" si="3">SUM(E8,O8)</f>
        <v>0</v>
      </c>
    </row>
    <row r="9" spans="1:16" x14ac:dyDescent="0.2">
      <c r="A9" s="176"/>
      <c r="B9" s="180"/>
      <c r="C9" s="178" t="s">
        <v>40</v>
      </c>
      <c r="D9" s="174"/>
      <c r="E9" s="172"/>
      <c r="F9" s="126">
        <f>ROUND(IF($C9="Choose Full-Time Position Type:", 0,$E9*VLOOKUP($C9,'Benefit Look Up'!$B$22:$C$31,2,FALSE)),0)</f>
        <v>0</v>
      </c>
      <c r="G9" s="127">
        <f>ROUND(IF($C9="Choose Full-Time Position Type:", 0,$E9*VLOOKUP($C9,'Benefit Look Up'!$B$22:$D$31,3,FALSE)),0)</f>
        <v>0</v>
      </c>
      <c r="H9" s="127">
        <f>ROUND(IF($C9="Choose Full-Time Position Type:", 0,$E9*VLOOKUP($C9,'Benefit Look Up'!$B$22:$E$31,4,FALSE)),0)</f>
        <v>0</v>
      </c>
      <c r="I9" s="127">
        <f>IFERROR(ROUND(IF($D9="", 0,$D9*VLOOKUP($C9,'Benefit Look Up'!$B$22:$F$31,5,FALSE)),0), "          -     ")</f>
        <v>0</v>
      </c>
      <c r="J9" s="127">
        <f>ROUND(IF($C9="Choose Full-Time Position Type:", 0,$E9*VLOOKUP($C9,'Benefit Look Up'!$B$22:$G$31,6,FALSE)),0)</f>
        <v>0</v>
      </c>
      <c r="K9" s="127">
        <f>ROUND(IF($C9="Choose Full-Time Position Type:", 0,$E9*VLOOKUP($C9,'Benefit Look Up'!$B$22:$H$31,7,FALSE)),0)</f>
        <v>0</v>
      </c>
      <c r="L9" s="128">
        <f>ROUND(IF($C9="Choose Full-Time Position Type:", 0,$E9*VLOOKUP($C9,'Benefit Look Up'!$B$22:$I$31,8,FALSE)),0)</f>
        <v>0</v>
      </c>
      <c r="M9" s="133"/>
      <c r="N9" s="134"/>
      <c r="O9" s="135">
        <f t="shared" si="2"/>
        <v>0</v>
      </c>
      <c r="P9" s="136">
        <f t="shared" si="3"/>
        <v>0</v>
      </c>
    </row>
    <row r="10" spans="1:16" x14ac:dyDescent="0.2">
      <c r="A10" s="176"/>
      <c r="B10" s="180"/>
      <c r="C10" s="178" t="s">
        <v>40</v>
      </c>
      <c r="D10" s="174"/>
      <c r="E10" s="172"/>
      <c r="F10" s="126">
        <f>ROUND(IF($C10="Choose Full-Time Position Type:", 0,$E10*VLOOKUP($C10,'Benefit Look Up'!$B$22:$C$31,2,FALSE)),0)</f>
        <v>0</v>
      </c>
      <c r="G10" s="127">
        <f>ROUND(IF($C10="Choose Full-Time Position Type:", 0,$E10*VLOOKUP($C10,'Benefit Look Up'!$B$22:$D$31,3,FALSE)),0)</f>
        <v>0</v>
      </c>
      <c r="H10" s="127">
        <f>ROUND(IF($C10="Choose Full-Time Position Type:", 0,$E10*VLOOKUP($C10,'Benefit Look Up'!$B$22:$E$31,4,FALSE)),0)</f>
        <v>0</v>
      </c>
      <c r="I10" s="127">
        <f>IFERROR(ROUND(IF($D10="", 0,$D10*VLOOKUP($C10,'Benefit Look Up'!$B$22:$F$31,5,FALSE)),0), "          -     ")</f>
        <v>0</v>
      </c>
      <c r="J10" s="127">
        <f>ROUND(IF($C10="Choose Full-Time Position Type:", 0,$E10*VLOOKUP($C10,'Benefit Look Up'!$B$22:$G$31,6,FALSE)),0)</f>
        <v>0</v>
      </c>
      <c r="K10" s="127">
        <f>ROUND(IF($C10="Choose Full-Time Position Type:", 0,$E10*VLOOKUP($C10,'Benefit Look Up'!$B$22:$H$31,7,FALSE)),0)</f>
        <v>0</v>
      </c>
      <c r="L10" s="128">
        <f>ROUND(IF($C10="Choose Full-Time Position Type:", 0,$E10*VLOOKUP($C10,'Benefit Look Up'!$B$22:$I$31,8,FALSE)),0)</f>
        <v>0</v>
      </c>
      <c r="M10" s="133"/>
      <c r="N10" s="134"/>
      <c r="O10" s="135">
        <f t="shared" si="2"/>
        <v>0</v>
      </c>
      <c r="P10" s="136">
        <f t="shared" si="3"/>
        <v>0</v>
      </c>
    </row>
    <row r="11" spans="1:16" ht="13.5" thickBot="1" x14ac:dyDescent="0.25">
      <c r="A11" s="176"/>
      <c r="B11" s="180"/>
      <c r="C11" s="178" t="s">
        <v>40</v>
      </c>
      <c r="D11" s="174"/>
      <c r="E11" s="172"/>
      <c r="F11" s="126">
        <f>ROUND(IF($C11="Choose Full-Time Position Type:", 0,$E11*VLOOKUP($C11,'Benefit Look Up'!$B$22:$C$31,2,FALSE)),0)</f>
        <v>0</v>
      </c>
      <c r="G11" s="127">
        <f>ROUND(IF($C11="Choose Full-Time Position Type:", 0,$E11*VLOOKUP($C11,'Benefit Look Up'!$B$22:$D$31,3,FALSE)),0)</f>
        <v>0</v>
      </c>
      <c r="H11" s="127">
        <f>ROUND(IF($C11="Choose Full-Time Position Type:", 0,$E11*VLOOKUP($C11,'Benefit Look Up'!$B$22:$E$31,4,FALSE)),0)</f>
        <v>0</v>
      </c>
      <c r="I11" s="127">
        <f>IFERROR(ROUND(IF($D11="", 0,$D11*VLOOKUP($C11,'Benefit Look Up'!$B$22:$F$31,5,FALSE)),0), "          -     ")</f>
        <v>0</v>
      </c>
      <c r="J11" s="127">
        <f>ROUND(IF($C11="Choose Full-Time Position Type:", 0,$E11*VLOOKUP($C11,'Benefit Look Up'!$B$22:$G$31,6,FALSE)),0)</f>
        <v>0</v>
      </c>
      <c r="K11" s="127">
        <f>ROUND(IF($C11="Choose Full-Time Position Type:", 0,$E11*VLOOKUP($C11,'Benefit Look Up'!$B$22:$H$31,7,FALSE)),0)</f>
        <v>0</v>
      </c>
      <c r="L11" s="128">
        <f>ROUND(IF($C11="Choose Full-Time Position Type:", 0,$E11*VLOOKUP($C11,'Benefit Look Up'!$B$22:$I$31,8,FALSE)),0)</f>
        <v>0</v>
      </c>
      <c r="M11" s="133"/>
      <c r="N11" s="134"/>
      <c r="O11" s="135">
        <f t="shared" si="2"/>
        <v>0</v>
      </c>
      <c r="P11" s="136">
        <f t="shared" si="3"/>
        <v>0</v>
      </c>
    </row>
    <row r="12" spans="1:16" s="106" customFormat="1" ht="13.5" thickBot="1" x14ac:dyDescent="0.25">
      <c r="A12" s="103" t="s">
        <v>41</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25" thickTop="1" thickBot="1" x14ac:dyDescent="0.25">
      <c r="A13" s="196" t="s">
        <v>89</v>
      </c>
      <c r="B13" s="107"/>
      <c r="C13" s="108"/>
      <c r="D13" s="109"/>
      <c r="E13" s="86"/>
      <c r="F13" s="86"/>
      <c r="G13" s="86"/>
      <c r="H13" s="86"/>
      <c r="I13" s="86"/>
      <c r="J13" s="86"/>
      <c r="K13" s="86"/>
      <c r="L13" s="86"/>
      <c r="M13" s="86"/>
      <c r="N13" s="86"/>
      <c r="O13" s="86"/>
      <c r="P13" s="87">
        <f>SUM(P6:P11)</f>
        <v>0</v>
      </c>
    </row>
    <row r="14" spans="1:16" ht="14.25" thickTop="1" thickBot="1" x14ac:dyDescent="0.25">
      <c r="A14" s="195"/>
      <c r="B14" s="2"/>
      <c r="C14" s="2"/>
      <c r="D14" s="2"/>
      <c r="E14" s="110"/>
      <c r="F14" s="111"/>
    </row>
    <row r="15" spans="1:16" ht="18.75" thickTop="1" x14ac:dyDescent="0.25">
      <c r="A15" s="275" t="s">
        <v>64</v>
      </c>
      <c r="B15" s="276"/>
      <c r="C15" s="277"/>
      <c r="D15" s="277"/>
      <c r="E15" s="277"/>
      <c r="F15" s="82"/>
      <c r="G15" s="82"/>
      <c r="H15" s="82"/>
      <c r="I15" s="82"/>
      <c r="J15" s="82"/>
      <c r="K15" s="164"/>
      <c r="M15" s="1" t="s">
        <v>6</v>
      </c>
    </row>
    <row r="16" spans="1:16" ht="13.5" thickBot="1" x14ac:dyDescent="0.25">
      <c r="A16" s="152"/>
      <c r="B16" s="15"/>
      <c r="C16" s="16"/>
      <c r="D16" s="16"/>
      <c r="E16" s="16"/>
      <c r="F16" s="2"/>
      <c r="K16" s="165"/>
    </row>
    <row r="17" spans="1:22" ht="17.25" thickTop="1" thickBot="1" x14ac:dyDescent="0.3">
      <c r="A17" s="153" t="s">
        <v>63</v>
      </c>
      <c r="B17" s="17"/>
      <c r="C17" s="18"/>
      <c r="D17" s="18"/>
      <c r="E17" s="18"/>
      <c r="F17" s="19"/>
      <c r="G17" s="19"/>
      <c r="H17" s="19"/>
      <c r="I17" s="19"/>
      <c r="J17" s="19"/>
      <c r="K17" s="166"/>
      <c r="L17" s="112"/>
      <c r="M17" s="112"/>
      <c r="N17" s="112"/>
      <c r="O17" s="112"/>
    </row>
    <row r="18" spans="1:22" ht="15" x14ac:dyDescent="0.2">
      <c r="A18" s="282" t="s">
        <v>77</v>
      </c>
      <c r="B18" s="283"/>
      <c r="C18" s="284"/>
      <c r="D18" s="284"/>
      <c r="E18" s="284"/>
      <c r="F18" s="278" t="s">
        <v>119</v>
      </c>
      <c r="G18" s="279"/>
      <c r="H18" s="288" t="s">
        <v>99</v>
      </c>
      <c r="I18" s="289"/>
      <c r="J18" s="71"/>
      <c r="K18" s="167"/>
      <c r="L18" s="112"/>
      <c r="M18" s="112"/>
      <c r="N18" s="112"/>
      <c r="O18" s="112"/>
    </row>
    <row r="19" spans="1:22" ht="15.75" thickBot="1" x14ac:dyDescent="0.25">
      <c r="A19" s="285"/>
      <c r="B19" s="286"/>
      <c r="C19" s="287"/>
      <c r="D19" s="287"/>
      <c r="E19" s="287"/>
      <c r="F19" s="280"/>
      <c r="G19" s="281"/>
      <c r="H19" s="290"/>
      <c r="I19" s="291"/>
      <c r="J19" s="72"/>
      <c r="K19" s="167"/>
      <c r="L19" s="112"/>
      <c r="M19" s="112"/>
      <c r="N19" s="112"/>
      <c r="O19" s="112"/>
    </row>
    <row r="20" spans="1:22" ht="39.75" thickTop="1" thickBot="1" x14ac:dyDescent="0.25">
      <c r="A20" s="257" t="s">
        <v>82</v>
      </c>
      <c r="B20" s="4" t="s">
        <v>2</v>
      </c>
      <c r="C20" s="4" t="s">
        <v>3</v>
      </c>
      <c r="D20" s="5" t="s">
        <v>1</v>
      </c>
      <c r="E20" s="6" t="s">
        <v>7</v>
      </c>
      <c r="F20" s="271" t="s">
        <v>53</v>
      </c>
      <c r="G20" s="298"/>
      <c r="H20" s="93"/>
      <c r="I20" s="113"/>
      <c r="J20" s="11" t="s">
        <v>22</v>
      </c>
      <c r="K20" s="12" t="s">
        <v>23</v>
      </c>
      <c r="L20" s="114"/>
      <c r="M20" s="112"/>
      <c r="N20" s="112"/>
      <c r="O20" s="112"/>
      <c r="P20" s="112"/>
    </row>
    <row r="21" spans="1:22" ht="83.25" customHeight="1" thickBot="1" x14ac:dyDescent="0.25">
      <c r="A21" s="255" t="s">
        <v>78</v>
      </c>
      <c r="B21" s="7" t="s">
        <v>79</v>
      </c>
      <c r="C21" s="8" t="s">
        <v>93</v>
      </c>
      <c r="D21" s="9" t="s">
        <v>80</v>
      </c>
      <c r="E21" s="10" t="s">
        <v>81</v>
      </c>
      <c r="F21" s="94" t="s">
        <v>120</v>
      </c>
      <c r="G21" s="263"/>
      <c r="H21" s="91" t="s">
        <v>95</v>
      </c>
      <c r="I21" s="70" t="s">
        <v>96</v>
      </c>
      <c r="J21" s="23"/>
      <c r="K21" s="24"/>
      <c r="L21" s="74"/>
      <c r="M21" s="75"/>
      <c r="N21" s="75"/>
      <c r="O21" s="75"/>
      <c r="P21" s="75"/>
    </row>
    <row r="22" spans="1:22" x14ac:dyDescent="0.2">
      <c r="A22" s="155"/>
      <c r="B22" s="179"/>
      <c r="C22" s="327" t="s">
        <v>57</v>
      </c>
      <c r="D22" s="139"/>
      <c r="E22" s="140"/>
      <c r="F22" s="264">
        <f>ROUND(IF($C22="Choose PT Salaried With Benefits:", 0,$E22*VLOOKUP($C22,'Benefit Look Up'!$B$50:$C$50,2,FALSE)),0)</f>
        <v>0</v>
      </c>
      <c r="G22" s="259"/>
      <c r="H22" s="129"/>
      <c r="I22" s="130"/>
      <c r="J22" s="149">
        <f>SUM(F22:I22)</f>
        <v>0</v>
      </c>
      <c r="K22" s="168">
        <f>SUM(E22,J22)</f>
        <v>0</v>
      </c>
      <c r="L22" s="115"/>
    </row>
    <row r="23" spans="1:22" ht="12" customHeight="1" x14ac:dyDescent="0.2">
      <c r="A23" s="156"/>
      <c r="B23" s="141"/>
      <c r="C23" s="142" t="s">
        <v>57</v>
      </c>
      <c r="D23" s="143"/>
      <c r="E23" s="144"/>
      <c r="F23" s="204">
        <f>ROUND(IF($C23="Choose PT Salaried With Benefits:", 0,$E23*VLOOKUP($C23,'Benefit Look Up'!$B$50:$C$50,2,FALSE)),0)</f>
        <v>0</v>
      </c>
      <c r="G23" s="260"/>
      <c r="H23" s="133"/>
      <c r="I23" s="134"/>
      <c r="J23" s="150">
        <f>SUM(F23:I23)</f>
        <v>0</v>
      </c>
      <c r="K23" s="169">
        <f>SUM(E23,J23)</f>
        <v>0</v>
      </c>
      <c r="L23" s="115"/>
    </row>
    <row r="24" spans="1:22" ht="13.5" thickBot="1" x14ac:dyDescent="0.25">
      <c r="A24" s="157"/>
      <c r="B24" s="145"/>
      <c r="C24" s="146" t="s">
        <v>57</v>
      </c>
      <c r="D24" s="147"/>
      <c r="E24" s="148"/>
      <c r="F24" s="265">
        <f>ROUND(IF($C24="Choose PT Salaried With Benefits:", 0,$E24*VLOOKUP($C24,'Benefit Look Up'!$B$50:$C$50,2,FALSE)),0)</f>
        <v>0</v>
      </c>
      <c r="G24" s="261"/>
      <c r="H24" s="137"/>
      <c r="I24" s="138"/>
      <c r="J24" s="151">
        <f>SUM(F24:I24)</f>
        <v>0</v>
      </c>
      <c r="K24" s="170">
        <f>SUM(E24,J24)</f>
        <v>0</v>
      </c>
      <c r="L24" s="115"/>
    </row>
    <row r="25" spans="1:22" ht="13.5" thickBot="1" x14ac:dyDescent="0.25">
      <c r="A25" s="158"/>
      <c r="B25" s="20" t="s">
        <v>62</v>
      </c>
      <c r="C25" s="21"/>
      <c r="D25" s="22">
        <f t="shared" ref="D25:K25" si="5">SUM(D22:D24)</f>
        <v>0</v>
      </c>
      <c r="E25" s="92">
        <f t="shared" si="5"/>
        <v>0</v>
      </c>
      <c r="F25" s="266">
        <f t="shared" si="5"/>
        <v>0</v>
      </c>
      <c r="G25" s="262"/>
      <c r="H25" s="63">
        <f t="shared" si="5"/>
        <v>0</v>
      </c>
      <c r="I25" s="63">
        <f t="shared" si="5"/>
        <v>0</v>
      </c>
      <c r="J25" s="64">
        <f t="shared" si="5"/>
        <v>0</v>
      </c>
      <c r="K25" s="65">
        <f t="shared" si="5"/>
        <v>0</v>
      </c>
      <c r="L25" s="115"/>
    </row>
    <row r="26" spans="1:22" ht="14.25" thickTop="1" thickBot="1" x14ac:dyDescent="0.25">
      <c r="A26" s="159"/>
      <c r="B26" s="116"/>
      <c r="C26" s="116"/>
      <c r="D26" s="116"/>
      <c r="E26" s="116"/>
      <c r="F26" s="116"/>
      <c r="G26" s="117"/>
      <c r="H26" s="117"/>
      <c r="I26" s="117"/>
      <c r="J26" s="117"/>
      <c r="K26" s="117"/>
      <c r="L26" s="117"/>
      <c r="M26" s="117"/>
      <c r="N26" s="117"/>
      <c r="O26" s="117"/>
      <c r="P26" s="115"/>
    </row>
    <row r="27" spans="1:22" ht="16.5" thickTop="1" x14ac:dyDescent="0.2">
      <c r="A27" s="304" t="s">
        <v>66</v>
      </c>
      <c r="B27" s="305"/>
      <c r="C27" s="25"/>
      <c r="D27" s="25"/>
      <c r="E27" s="25"/>
      <c r="F27" s="25"/>
      <c r="G27" s="26"/>
      <c r="H27" s="117"/>
      <c r="I27" s="117"/>
      <c r="J27" s="117"/>
      <c r="K27" s="118"/>
      <c r="L27" s="119"/>
      <c r="M27" s="119"/>
      <c r="P27" s="115"/>
    </row>
    <row r="28" spans="1:22" ht="12.75" customHeight="1" x14ac:dyDescent="0.2">
      <c r="A28" s="282" t="s">
        <v>86</v>
      </c>
      <c r="B28" s="283"/>
      <c r="C28" s="306"/>
      <c r="D28" s="306"/>
      <c r="E28" s="306"/>
      <c r="F28" s="318" t="s">
        <v>85</v>
      </c>
      <c r="G28" s="319"/>
      <c r="H28" s="117"/>
      <c r="I28" s="117"/>
      <c r="J28" s="117"/>
      <c r="K28" s="119"/>
      <c r="L28" s="119"/>
      <c r="M28" s="119"/>
      <c r="N28" s="117"/>
      <c r="O28" s="117"/>
      <c r="P28" s="115"/>
    </row>
    <row r="29" spans="1:22" ht="15.75" customHeight="1" thickBot="1" x14ac:dyDescent="0.25">
      <c r="A29" s="307"/>
      <c r="B29" s="283"/>
      <c r="C29" s="306"/>
      <c r="D29" s="306"/>
      <c r="E29" s="306"/>
      <c r="F29" s="315"/>
      <c r="G29" s="320"/>
      <c r="H29" s="2"/>
      <c r="I29" s="2"/>
      <c r="J29" s="2"/>
      <c r="K29" s="119"/>
      <c r="L29" s="119"/>
      <c r="M29" s="119"/>
      <c r="N29" s="2"/>
      <c r="O29" s="2"/>
      <c r="P29" s="2"/>
      <c r="V29" s="106" t="s">
        <v>0</v>
      </c>
    </row>
    <row r="30" spans="1:22" ht="85.5" customHeight="1" thickTop="1" thickBot="1" x14ac:dyDescent="0.25">
      <c r="A30" s="160" t="s">
        <v>83</v>
      </c>
      <c r="B30" s="8" t="s">
        <v>123</v>
      </c>
      <c r="C30" s="8" t="s">
        <v>94</v>
      </c>
      <c r="D30" s="27" t="s">
        <v>84</v>
      </c>
      <c r="E30" s="28" t="s">
        <v>100</v>
      </c>
      <c r="F30" s="94" t="s">
        <v>91</v>
      </c>
      <c r="G30" s="32" t="s">
        <v>70</v>
      </c>
      <c r="K30" s="119"/>
      <c r="L30" s="119"/>
      <c r="M30" s="119"/>
      <c r="Q30" s="106"/>
    </row>
    <row r="31" spans="1:22" x14ac:dyDescent="0.2">
      <c r="A31" s="181"/>
      <c r="B31" s="182"/>
      <c r="C31" s="183" t="s">
        <v>42</v>
      </c>
      <c r="D31" s="184"/>
      <c r="E31" s="185"/>
      <c r="F31" s="200">
        <f>ROUND(IF($C31="Choose Non-Hourly PT Position Type:", 0,$E31*VLOOKUP($C31,'Benefit Look Up'!$B$36:$C$45,2,FALSE)),0)</f>
        <v>0</v>
      </c>
      <c r="G31" s="202">
        <f>SUM(E31:F31)</f>
        <v>0</v>
      </c>
      <c r="H31" s="120"/>
    </row>
    <row r="32" spans="1:22" x14ac:dyDescent="0.2">
      <c r="A32" s="197"/>
      <c r="B32" s="77"/>
      <c r="C32" s="192" t="s">
        <v>42</v>
      </c>
      <c r="D32" s="174"/>
      <c r="E32" s="198"/>
      <c r="F32" s="204">
        <f>ROUND(IF($C32="Choose Non-Hourly PT Position Type:", 0,$E32*VLOOKUP($C32,'Benefit Look Up'!$B$36:$C$45,2,FALSE)),0)</f>
        <v>0</v>
      </c>
      <c r="G32" s="203">
        <f>SUM(E32:F32)</f>
        <v>0</v>
      </c>
      <c r="H32" s="120"/>
    </row>
    <row r="33" spans="1:11" x14ac:dyDescent="0.2">
      <c r="A33" s="197"/>
      <c r="B33" s="77"/>
      <c r="C33" s="192" t="s">
        <v>42</v>
      </c>
      <c r="D33" s="174"/>
      <c r="E33" s="199"/>
      <c r="F33" s="204">
        <f>ROUND(IF($C33="Choose Non-Hourly PT Position Type:", 0,$E33*VLOOKUP($C33,'Benefit Look Up'!$B$36:$C$45,2,FALSE)),0)</f>
        <v>0</v>
      </c>
      <c r="G33" s="203">
        <f>SUM(E33:F33)</f>
        <v>0</v>
      </c>
      <c r="H33" s="120"/>
    </row>
    <row r="34" spans="1:11" x14ac:dyDescent="0.2">
      <c r="A34" s="197"/>
      <c r="B34" s="77"/>
      <c r="C34" s="192" t="s">
        <v>42</v>
      </c>
      <c r="D34" s="174"/>
      <c r="E34" s="199"/>
      <c r="F34" s="204">
        <f>ROUND(IF($C34="Choose Non-Hourly PT Position Type:", 0,$E34*VLOOKUP($C34,'Benefit Look Up'!$B$36:$C$45,2,FALSE)),0)</f>
        <v>0</v>
      </c>
      <c r="G34" s="203">
        <f>SUM(E34:F34)</f>
        <v>0</v>
      </c>
      <c r="H34" s="120"/>
      <c r="K34" s="1" t="s">
        <v>0</v>
      </c>
    </row>
    <row r="35" spans="1:11" x14ac:dyDescent="0.2">
      <c r="A35" s="181"/>
      <c r="B35" s="182"/>
      <c r="C35" s="183" t="s">
        <v>42</v>
      </c>
      <c r="D35" s="186"/>
      <c r="E35" s="187"/>
      <c r="F35" s="201">
        <f>ROUND(IF($C35="Choose Non-Hourly PT Position Type:", 0,$E35*VLOOKUP($C35,'Benefit Look Up'!$B$36:$C$45,2,FALSE)),0)</f>
        <v>0</v>
      </c>
      <c r="G35" s="33">
        <f>SUM(E35:F35)</f>
        <v>0</v>
      </c>
      <c r="H35" s="120"/>
    </row>
    <row r="36" spans="1:11" ht="13.5" thickBot="1" x14ac:dyDescent="0.25">
      <c r="A36" s="161"/>
      <c r="B36" s="29" t="s">
        <v>48</v>
      </c>
      <c r="C36" s="30"/>
      <c r="D36" s="207">
        <f>SUM(D31:D35)</f>
        <v>0</v>
      </c>
      <c r="E36" s="206">
        <f>SUM(E31:E35)</f>
        <v>0</v>
      </c>
      <c r="F36" s="95">
        <f>SUM(F31:F35)</f>
        <v>0</v>
      </c>
      <c r="G36" s="31">
        <f>SUM(G31:G35)</f>
        <v>0</v>
      </c>
      <c r="H36" s="120"/>
    </row>
    <row r="37" spans="1:11" ht="14.25" thickTop="1" thickBot="1" x14ac:dyDescent="0.25">
      <c r="A37" s="154"/>
      <c r="B37" s="193"/>
      <c r="C37" s="19"/>
      <c r="D37" s="34"/>
      <c r="E37" s="34"/>
      <c r="F37" s="194"/>
      <c r="G37" s="35"/>
      <c r="H37" s="120"/>
    </row>
    <row r="38" spans="1:11" ht="16.5" thickTop="1" x14ac:dyDescent="0.2">
      <c r="A38" s="304" t="s">
        <v>68</v>
      </c>
      <c r="B38" s="305"/>
      <c r="C38" s="19"/>
      <c r="D38" s="34"/>
      <c r="E38" s="34"/>
      <c r="F38" s="35"/>
      <c r="G38" s="35"/>
      <c r="H38" s="36"/>
    </row>
    <row r="39" spans="1:11" ht="12.75" customHeight="1" x14ac:dyDescent="0.2">
      <c r="A39" s="308" t="s">
        <v>101</v>
      </c>
      <c r="B39" s="309"/>
      <c r="C39" s="309"/>
      <c r="D39" s="309"/>
      <c r="E39" s="309"/>
      <c r="F39" s="312" t="s">
        <v>85</v>
      </c>
      <c r="G39" s="313"/>
      <c r="H39" s="314"/>
    </row>
    <row r="40" spans="1:11" ht="13.5" thickBot="1" x14ac:dyDescent="0.25">
      <c r="A40" s="310"/>
      <c r="B40" s="311"/>
      <c r="C40" s="311"/>
      <c r="D40" s="311"/>
      <c r="E40" s="311"/>
      <c r="F40" s="315"/>
      <c r="G40" s="316"/>
      <c r="H40" s="317"/>
    </row>
    <row r="41" spans="1:11" ht="82.5" customHeight="1" thickBot="1" x14ac:dyDescent="0.25">
      <c r="A41" s="160" t="s">
        <v>83</v>
      </c>
      <c r="B41" s="8" t="s">
        <v>124</v>
      </c>
      <c r="C41" s="8" t="s">
        <v>94</v>
      </c>
      <c r="D41" s="8" t="s">
        <v>87</v>
      </c>
      <c r="E41" s="37" t="s">
        <v>92</v>
      </c>
      <c r="F41" s="96" t="s">
        <v>7</v>
      </c>
      <c r="G41" s="38" t="s">
        <v>91</v>
      </c>
      <c r="H41" s="32" t="s">
        <v>47</v>
      </c>
    </row>
    <row r="42" spans="1:11" x14ac:dyDescent="0.2">
      <c r="A42" s="181"/>
      <c r="B42" s="188"/>
      <c r="C42" s="183" t="s">
        <v>45</v>
      </c>
      <c r="D42" s="182"/>
      <c r="E42" s="189"/>
      <c r="F42" s="97">
        <f>ROUND(D42*E42,0)</f>
        <v>0</v>
      </c>
      <c r="G42" s="39">
        <f>ROUND(IF($C42="Choose PT Hourly Position Type:", 0,$F42*VLOOKUP($C42,'Benefit Look Up'!$B$36:$C$45,2,FALSE)),0)</f>
        <v>0</v>
      </c>
      <c r="H42" s="33">
        <f>SUM(F42:G42)</f>
        <v>0</v>
      </c>
    </row>
    <row r="43" spans="1:11" x14ac:dyDescent="0.2">
      <c r="A43" s="197"/>
      <c r="B43" s="209"/>
      <c r="C43" s="208" t="s">
        <v>45</v>
      </c>
      <c r="D43" s="77"/>
      <c r="E43" s="211"/>
      <c r="F43" s="212">
        <f>ROUND(D43*E43,0)</f>
        <v>0</v>
      </c>
      <c r="G43" s="213">
        <f>ROUND(IF($C43="Choose PT Hourly Position Type:", 0,$F43*VLOOKUP($C43,'Benefit Look Up'!$B$36:$C$45,2,FALSE)),0)</f>
        <v>0</v>
      </c>
      <c r="H43" s="214">
        <f>SUM(F43:G43)</f>
        <v>0</v>
      </c>
    </row>
    <row r="44" spans="1:11" x14ac:dyDescent="0.2">
      <c r="A44" s="197"/>
      <c r="B44" s="210"/>
      <c r="C44" s="208" t="s">
        <v>45</v>
      </c>
      <c r="D44" s="77"/>
      <c r="E44" s="211"/>
      <c r="F44" s="212">
        <f>ROUND(D44*E44,0)</f>
        <v>0</v>
      </c>
      <c r="G44" s="213">
        <f>ROUND(IF($C44="Choose PT Hourly Position Type:", 0,$F44*VLOOKUP($C44,'Benefit Look Up'!$B$36:$C$45,2,FALSE)),0)</f>
        <v>0</v>
      </c>
      <c r="H44" s="214">
        <f>SUM(F44:G44)</f>
        <v>0</v>
      </c>
    </row>
    <row r="45" spans="1:11" x14ac:dyDescent="0.2">
      <c r="A45" s="197"/>
      <c r="B45" s="210"/>
      <c r="C45" s="208" t="s">
        <v>45</v>
      </c>
      <c r="D45" s="77"/>
      <c r="E45" s="211"/>
      <c r="F45" s="212">
        <f>ROUND(D45*E45,0)</f>
        <v>0</v>
      </c>
      <c r="G45" s="213">
        <f>ROUND(IF($C45="Choose PT Hourly Position Type:", 0,$F45*VLOOKUP($C45,'Benefit Look Up'!$B$36:$C$45,2,FALSE)),0)</f>
        <v>0</v>
      </c>
      <c r="H45" s="214">
        <f>SUM(F45:G45)</f>
        <v>0</v>
      </c>
    </row>
    <row r="46" spans="1:11" ht="13.5" thickBot="1" x14ac:dyDescent="0.25">
      <c r="A46" s="181"/>
      <c r="B46" s="182"/>
      <c r="C46" s="183" t="s">
        <v>45</v>
      </c>
      <c r="D46" s="190"/>
      <c r="E46" s="189"/>
      <c r="F46" s="98">
        <f>ROUND(D46*E46,0)</f>
        <v>0</v>
      </c>
      <c r="G46" s="39">
        <f>ROUND(IF($C46="Choose PT Hourly Position Type:", 0,$F46*VLOOKUP($C46,'Benefit Look Up'!$B$36:$C$45,2,FALSE)),0)</f>
        <v>0</v>
      </c>
      <c r="H46" s="33">
        <f>SUM(F46:G46)</f>
        <v>0</v>
      </c>
    </row>
    <row r="47" spans="1:11" ht="13.5" thickBot="1" x14ac:dyDescent="0.25">
      <c r="A47" s="205"/>
      <c r="B47" s="42" t="s">
        <v>49</v>
      </c>
      <c r="C47" s="43"/>
      <c r="D47" s="43"/>
      <c r="E47" s="44"/>
      <c r="F47" s="99">
        <f>SUM(F42:F46)</f>
        <v>0</v>
      </c>
      <c r="G47" s="40">
        <f>SUM(G42:G46)</f>
        <v>0</v>
      </c>
      <c r="H47" s="41">
        <f>SUM(H42:H46)</f>
        <v>0</v>
      </c>
    </row>
    <row r="48" spans="1:11" ht="14.25" thickTop="1" thickBot="1" x14ac:dyDescent="0.25">
      <c r="A48" s="80"/>
      <c r="B48" s="122"/>
      <c r="C48" s="2"/>
      <c r="D48" s="2"/>
      <c r="E48" s="2"/>
      <c r="F48" s="121"/>
      <c r="G48" s="121"/>
      <c r="H48" s="121"/>
    </row>
    <row r="49" spans="1:8" ht="19.5" thickTop="1" thickBot="1" x14ac:dyDescent="0.25">
      <c r="A49" s="302" t="s">
        <v>69</v>
      </c>
      <c r="B49" s="303"/>
      <c r="C49" s="45"/>
      <c r="D49" s="46"/>
      <c r="E49" s="46"/>
      <c r="F49" s="47"/>
      <c r="G49" s="47"/>
      <c r="H49" s="48"/>
    </row>
    <row r="50" spans="1:8" ht="14.25" thickTop="1" thickBot="1" x14ac:dyDescent="0.25">
      <c r="A50" s="162"/>
      <c r="B50" s="49"/>
      <c r="C50" s="50"/>
      <c r="D50" s="51" t="s">
        <v>1</v>
      </c>
      <c r="E50" s="52"/>
      <c r="F50" s="53" t="s">
        <v>7</v>
      </c>
      <c r="G50" s="54" t="s">
        <v>67</v>
      </c>
      <c r="H50" s="55" t="s">
        <v>71</v>
      </c>
    </row>
    <row r="51" spans="1:8" ht="13.5" thickBot="1" x14ac:dyDescent="0.25">
      <c r="A51" s="299" t="s">
        <v>46</v>
      </c>
      <c r="B51" s="300"/>
      <c r="C51" s="301"/>
      <c r="D51" s="56">
        <f>SUM(D25,D36)</f>
        <v>0</v>
      </c>
      <c r="E51" s="57"/>
      <c r="F51" s="58">
        <f>SUM(E25,E36,F47)</f>
        <v>0</v>
      </c>
      <c r="G51" s="59">
        <f>SUM(J25,F36,G47)</f>
        <v>0</v>
      </c>
      <c r="H51" s="60">
        <f>SUM(F51:G51)</f>
        <v>0</v>
      </c>
    </row>
    <row r="52" spans="1:8" ht="14.25" thickTop="1" thickBot="1" x14ac:dyDescent="0.25">
      <c r="A52" s="163" t="s">
        <v>88</v>
      </c>
      <c r="B52" s="61"/>
      <c r="C52" s="61"/>
      <c r="D52" s="61"/>
      <c r="E52" s="61"/>
      <c r="F52" s="61"/>
      <c r="G52" s="61"/>
      <c r="H52" s="62">
        <f>SUM($K$25,$G$36,$H$47)</f>
        <v>0</v>
      </c>
    </row>
    <row r="53" spans="1:8" ht="13.5" thickTop="1" x14ac:dyDescent="0.2"/>
  </sheetData>
  <sheetProtection algorithmName="SHA-512" hashValue="iHCklQUhrKE7qE/LdgeFzAqlZ8YYVqfNsBaDrC4ZiEOv/ckco76jpBjaIcQG/da6yuGDmvwNPQRznMVhLK+fbQ==" saltValue="/7hNriXe3TGN2ee3aaNYaA==" spinCount="100000" sheet="1" objects="1" scenarios="1" selectLockedCells="1"/>
  <mergeCells count="18">
    <mergeCell ref="A2:E2"/>
    <mergeCell ref="F3:L3"/>
    <mergeCell ref="F20:G20"/>
    <mergeCell ref="A51:C51"/>
    <mergeCell ref="A49:B49"/>
    <mergeCell ref="A38:B38"/>
    <mergeCell ref="A28:E29"/>
    <mergeCell ref="A39:E40"/>
    <mergeCell ref="F39:H40"/>
    <mergeCell ref="F28:G29"/>
    <mergeCell ref="A27:B27"/>
    <mergeCell ref="M3:N3"/>
    <mergeCell ref="F4:L4"/>
    <mergeCell ref="A3:E3"/>
    <mergeCell ref="A15:E15"/>
    <mergeCell ref="F18:G19"/>
    <mergeCell ref="A18:E19"/>
    <mergeCell ref="H18:I19"/>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'Positn Type Data Validation'!$G$1:$G$2</xm:f>
          </x14:formula1>
          <xm:sqref>C22:C24</xm:sqref>
        </x14:dataValidation>
        <x14:dataValidation type="list" allowBlank="1" showInputMessage="1" showErrorMessage="1" xr:uid="{00000000-0002-0000-0100-000001000000}">
          <x14:formula1>
            <xm:f>'Positn Type Data Validation'!$C$1:$C$6</xm:f>
          </x14:formula1>
          <xm:sqref>C31:C35</xm:sqref>
        </x14:dataValidation>
        <x14:dataValidation type="list" allowBlank="1" showInputMessage="1" showErrorMessage="1" xr:uid="{00000000-0002-0000-0100-000002000000}">
          <x14:formula1>
            <xm:f>'Positn Type Data Validation'!$I$1:$I$3</xm:f>
          </x14:formula1>
          <xm:sqref>D6:D11</xm:sqref>
        </x14:dataValidation>
        <x14:dataValidation type="list" allowBlank="1" showInputMessage="1" showErrorMessage="1" xr:uid="{00000000-0002-0000-0100-000003000000}">
          <x14:formula1>
            <xm:f>'Positn Type Data Validation'!$E$1:$E$4</xm:f>
          </x14:formula1>
          <xm:sqref>C42:C46</xm:sqref>
        </x14:dataValidation>
        <x14:dataValidation type="list" allowBlank="1" showInputMessage="1" showErrorMessage="1" xr:uid="{00000000-0002-0000-0100-000004000000}">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I14"/>
  <sheetViews>
    <sheetView workbookViewId="0">
      <selection activeCell="A11" sqref="A11"/>
    </sheetView>
  </sheetViews>
  <sheetFormatPr defaultColWidth="9.140625" defaultRowHeight="12.75" x14ac:dyDescent="0.2"/>
  <cols>
    <col min="1" max="1" width="33.28515625" style="1" customWidth="1"/>
    <col min="2" max="2" width="3.5703125" style="1" customWidth="1"/>
    <col min="3" max="3" width="37.42578125" style="1" customWidth="1"/>
    <col min="4" max="4" width="2.28515625" style="1" customWidth="1"/>
    <col min="5" max="5" width="33.85546875" style="1" customWidth="1"/>
    <col min="6" max="6" width="1.85546875" style="1" customWidth="1"/>
    <col min="7" max="7" width="30.140625" style="1" customWidth="1"/>
    <col min="8" max="8" width="1.42578125" style="1" customWidth="1"/>
    <col min="9" max="9" width="7.28515625" style="1" customWidth="1"/>
    <col min="10" max="16384" width="9.140625" style="1"/>
  </cols>
  <sheetData>
    <row r="1" spans="1:9" x14ac:dyDescent="0.2">
      <c r="A1" s="106" t="s">
        <v>40</v>
      </c>
      <c r="C1" s="106" t="s">
        <v>42</v>
      </c>
      <c r="E1" s="106" t="s">
        <v>45</v>
      </c>
      <c r="G1" s="122" t="s">
        <v>57</v>
      </c>
      <c r="I1" s="244">
        <v>-1</v>
      </c>
    </row>
    <row r="2" spans="1:9" x14ac:dyDescent="0.2">
      <c r="A2" s="106" t="s">
        <v>9</v>
      </c>
      <c r="C2" s="122" t="s">
        <v>38</v>
      </c>
      <c r="E2" s="106" t="s">
        <v>14</v>
      </c>
      <c r="G2" s="122" t="s">
        <v>51</v>
      </c>
      <c r="I2" s="215">
        <v>0</v>
      </c>
    </row>
    <row r="3" spans="1:9" x14ac:dyDescent="0.2">
      <c r="A3" s="122" t="s">
        <v>52</v>
      </c>
      <c r="C3" s="106" t="s">
        <v>44</v>
      </c>
      <c r="E3" s="122" t="s">
        <v>39</v>
      </c>
      <c r="I3" s="215">
        <v>1</v>
      </c>
    </row>
    <row r="4" spans="1:9" x14ac:dyDescent="0.2">
      <c r="A4" s="106" t="s">
        <v>8</v>
      </c>
      <c r="C4" s="1" t="s">
        <v>17</v>
      </c>
      <c r="E4" s="216"/>
    </row>
    <row r="5" spans="1:9" x14ac:dyDescent="0.2">
      <c r="A5" s="216" t="s">
        <v>10</v>
      </c>
      <c r="C5" s="106" t="s">
        <v>43</v>
      </c>
      <c r="I5" s="106"/>
    </row>
    <row r="6" spans="1:9" x14ac:dyDescent="0.2">
      <c r="A6" s="106" t="s">
        <v>11</v>
      </c>
      <c r="C6" s="122" t="s">
        <v>56</v>
      </c>
      <c r="I6" s="106"/>
    </row>
    <row r="7" spans="1:9" x14ac:dyDescent="0.2">
      <c r="A7" s="106" t="s">
        <v>54</v>
      </c>
      <c r="G7" s="106"/>
    </row>
    <row r="8" spans="1:9" x14ac:dyDescent="0.2">
      <c r="A8" s="106" t="s">
        <v>55</v>
      </c>
      <c r="C8" s="106"/>
    </row>
    <row r="9" spans="1:9" x14ac:dyDescent="0.2">
      <c r="A9" s="106"/>
      <c r="C9" s="216"/>
    </row>
    <row r="10" spans="1:9" x14ac:dyDescent="0.2">
      <c r="A10" s="106"/>
      <c r="C10" s="106"/>
      <c r="G10" s="106"/>
    </row>
    <row r="11" spans="1:9" x14ac:dyDescent="0.2">
      <c r="A11" s="106"/>
      <c r="C11" s="106"/>
    </row>
    <row r="12" spans="1:9" x14ac:dyDescent="0.2">
      <c r="A12" s="106"/>
      <c r="C12" s="106"/>
    </row>
    <row r="13" spans="1:9" x14ac:dyDescent="0.2">
      <c r="A13" s="106"/>
      <c r="C13" s="106"/>
    </row>
    <row r="14" spans="1:9" x14ac:dyDescent="0.2">
      <c r="A14" s="106"/>
      <c r="C14" s="106"/>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L51"/>
  <sheetViews>
    <sheetView zoomScaleNormal="100" workbookViewId="0">
      <selection activeCell="D11" sqref="D11"/>
    </sheetView>
  </sheetViews>
  <sheetFormatPr defaultColWidth="9.140625" defaultRowHeight="12.75" x14ac:dyDescent="0.2"/>
  <cols>
    <col min="1" max="1" width="13.7109375" style="1" customWidth="1"/>
    <col min="2" max="2" width="33.42578125" style="1" customWidth="1"/>
    <col min="3" max="3" width="9.140625" style="1"/>
    <col min="4" max="4" width="13.140625" style="1" customWidth="1"/>
    <col min="5" max="5" width="10.85546875" style="1" customWidth="1"/>
    <col min="6" max="9" width="9.140625" style="1"/>
    <col min="10" max="10" width="13.42578125" style="1" customWidth="1"/>
    <col min="11" max="16384" width="9.140625" style="1"/>
  </cols>
  <sheetData>
    <row r="1" spans="1:10" ht="13.5" thickBot="1" x14ac:dyDescent="0.25"/>
    <row r="2" spans="1:10" ht="14.25" thickTop="1" thickBot="1" x14ac:dyDescent="0.25">
      <c r="A2" s="321" t="s">
        <v>29</v>
      </c>
      <c r="B2" s="322"/>
      <c r="C2" s="322"/>
      <c r="D2" s="322"/>
      <c r="E2" s="322"/>
      <c r="F2" s="322"/>
      <c r="G2" s="322"/>
      <c r="H2" s="322"/>
      <c r="I2" s="322"/>
      <c r="J2" s="323"/>
    </row>
    <row r="3" spans="1:10" ht="14.25" customHeight="1" thickTop="1" x14ac:dyDescent="0.2"/>
    <row r="4" spans="1:10" ht="14.25" customHeight="1" x14ac:dyDescent="0.2"/>
    <row r="5" spans="1:10" ht="14.25" customHeight="1" x14ac:dyDescent="0.2">
      <c r="A5" s="324" t="s">
        <v>121</v>
      </c>
      <c r="B5" s="325"/>
      <c r="C5" s="326"/>
    </row>
    <row r="6" spans="1:10" ht="14.25" customHeight="1" x14ac:dyDescent="0.2">
      <c r="A6" s="217">
        <v>111100</v>
      </c>
      <c r="B6" s="218" t="s">
        <v>18</v>
      </c>
      <c r="C6" s="267">
        <v>0.14460000000000001</v>
      </c>
    </row>
    <row r="7" spans="1:10" ht="14.25" customHeight="1" x14ac:dyDescent="0.2">
      <c r="A7" s="217">
        <v>111100</v>
      </c>
      <c r="B7" s="218" t="s">
        <v>31</v>
      </c>
      <c r="C7" s="268">
        <v>0.219</v>
      </c>
    </row>
    <row r="8" spans="1:10" ht="14.25" customHeight="1" x14ac:dyDescent="0.2">
      <c r="A8" s="217">
        <v>111200</v>
      </c>
      <c r="B8" s="218" t="s">
        <v>4</v>
      </c>
      <c r="C8" s="267">
        <v>7.6499999999999999E-2</v>
      </c>
    </row>
    <row r="9" spans="1:10" ht="14.25" customHeight="1" x14ac:dyDescent="0.2">
      <c r="A9" s="217">
        <v>111400</v>
      </c>
      <c r="B9" s="218" t="s">
        <v>19</v>
      </c>
      <c r="C9" s="267">
        <v>1.34E-2</v>
      </c>
    </row>
    <row r="10" spans="1:10" ht="14.25" customHeight="1" x14ac:dyDescent="0.2">
      <c r="A10" s="217">
        <v>111500</v>
      </c>
      <c r="B10" s="218" t="s">
        <v>32</v>
      </c>
      <c r="C10" s="219">
        <v>15653</v>
      </c>
      <c r="D10" s="106" t="s">
        <v>122</v>
      </c>
    </row>
    <row r="11" spans="1:10" ht="14.25" customHeight="1" x14ac:dyDescent="0.2">
      <c r="A11" s="217">
        <v>111600</v>
      </c>
      <c r="B11" s="218" t="s">
        <v>33</v>
      </c>
      <c r="C11" s="267">
        <v>1.2500000000000001E-2</v>
      </c>
    </row>
    <row r="12" spans="1:10" ht="14.25" customHeight="1" x14ac:dyDescent="0.2">
      <c r="A12" s="217">
        <v>111700</v>
      </c>
      <c r="B12" s="218" t="s">
        <v>34</v>
      </c>
      <c r="C12" s="267">
        <v>6.1000000000000004E-3</v>
      </c>
    </row>
    <row r="13" spans="1:10" ht="14.25" customHeight="1" x14ac:dyDescent="0.2">
      <c r="A13" s="217">
        <v>111700</v>
      </c>
      <c r="B13" s="218" t="s">
        <v>35</v>
      </c>
      <c r="C13" s="267">
        <v>6.1000000000000004E-3</v>
      </c>
    </row>
    <row r="14" spans="1:10" ht="14.25" customHeight="1" x14ac:dyDescent="0.2">
      <c r="A14" s="217">
        <v>111800</v>
      </c>
      <c r="B14" s="220" t="s">
        <v>36</v>
      </c>
      <c r="C14" s="268">
        <v>0.104</v>
      </c>
    </row>
    <row r="15" spans="1:10" ht="14.25" customHeight="1" x14ac:dyDescent="0.2">
      <c r="A15" s="217">
        <v>113800</v>
      </c>
      <c r="B15" s="218" t="s">
        <v>37</v>
      </c>
      <c r="C15" s="219">
        <v>480</v>
      </c>
    </row>
    <row r="16" spans="1:10" ht="14.25" customHeight="1" x14ac:dyDescent="0.2"/>
    <row r="17" spans="1:12" ht="14.25" customHeight="1" x14ac:dyDescent="0.2"/>
    <row r="19" spans="1:12" ht="13.5" thickBot="1" x14ac:dyDescent="0.25"/>
    <row r="20" spans="1:12" ht="26.25" thickTop="1" x14ac:dyDescent="0.2">
      <c r="A20" s="221" t="s">
        <v>28</v>
      </c>
      <c r="B20" s="222" t="s">
        <v>30</v>
      </c>
      <c r="C20" s="221" t="s">
        <v>18</v>
      </c>
      <c r="D20" s="221" t="s">
        <v>4</v>
      </c>
      <c r="E20" s="221" t="s">
        <v>24</v>
      </c>
      <c r="F20" s="221" t="s">
        <v>25</v>
      </c>
      <c r="G20" s="221" t="s">
        <v>26</v>
      </c>
      <c r="H20" s="221" t="s">
        <v>27</v>
      </c>
      <c r="I20" s="221" t="s">
        <v>20</v>
      </c>
      <c r="J20" s="223" t="s">
        <v>21</v>
      </c>
      <c r="K20" s="191"/>
      <c r="L20" s="191"/>
    </row>
    <row r="21" spans="1:12" x14ac:dyDescent="0.2">
      <c r="A21" s="2"/>
      <c r="B21" s="2"/>
      <c r="C21" s="2">
        <v>111100</v>
      </c>
      <c r="D21" s="2">
        <v>111200</v>
      </c>
      <c r="E21" s="2">
        <v>111400</v>
      </c>
      <c r="F21" s="2">
        <v>111500</v>
      </c>
      <c r="G21" s="2">
        <v>111600</v>
      </c>
      <c r="H21" s="2">
        <v>111700</v>
      </c>
      <c r="I21" s="2">
        <v>111800</v>
      </c>
      <c r="J21" s="165">
        <v>113800</v>
      </c>
    </row>
    <row r="22" spans="1:12" x14ac:dyDescent="0.2">
      <c r="A22" s="2">
        <v>112100</v>
      </c>
      <c r="B22" s="106" t="s">
        <v>9</v>
      </c>
      <c r="C22" s="2"/>
      <c r="D22" s="224">
        <f>$C$8</f>
        <v>7.6499999999999999E-2</v>
      </c>
      <c r="E22" s="224">
        <f>$C$9</f>
        <v>1.34E-2</v>
      </c>
      <c r="F22" s="225">
        <f>$C$10</f>
        <v>15653</v>
      </c>
      <c r="G22" s="224">
        <f>$C$11</f>
        <v>1.2500000000000001E-2</v>
      </c>
      <c r="H22" s="224">
        <f>$C$12</f>
        <v>6.1000000000000004E-3</v>
      </c>
      <c r="I22" s="226">
        <f>$C$14</f>
        <v>0.104</v>
      </c>
      <c r="J22" s="227">
        <f>$C$15</f>
        <v>480</v>
      </c>
    </row>
    <row r="23" spans="1:12" x14ac:dyDescent="0.2">
      <c r="A23" s="2">
        <v>112160</v>
      </c>
      <c r="B23" s="122" t="s">
        <v>52</v>
      </c>
      <c r="C23" s="224">
        <f>$C$6</f>
        <v>0.14460000000000001</v>
      </c>
      <c r="D23" s="224">
        <f t="shared" ref="D23:D29" si="0">$C$8</f>
        <v>7.6499999999999999E-2</v>
      </c>
      <c r="E23" s="224">
        <f t="shared" ref="E23:E31" si="1">$C$9</f>
        <v>1.34E-2</v>
      </c>
      <c r="F23" s="225">
        <f t="shared" ref="F23:F31" si="2">$C$10</f>
        <v>15653</v>
      </c>
      <c r="G23" s="224">
        <f t="shared" ref="G23:G31" si="3">$C$11</f>
        <v>1.2500000000000001E-2</v>
      </c>
      <c r="H23" s="224">
        <f t="shared" ref="H23:H31" si="4">$C$12</f>
        <v>6.1000000000000004E-3</v>
      </c>
      <c r="I23" s="2"/>
      <c r="J23" s="227">
        <f t="shared" ref="J23:J31" si="5">$C$15</f>
        <v>480</v>
      </c>
    </row>
    <row r="24" spans="1:12" x14ac:dyDescent="0.2">
      <c r="A24" s="2">
        <v>112300</v>
      </c>
      <c r="B24" s="106" t="s">
        <v>8</v>
      </c>
      <c r="C24" s="224">
        <f>$C$6</f>
        <v>0.14460000000000001</v>
      </c>
      <c r="D24" s="224">
        <f t="shared" si="0"/>
        <v>7.6499999999999999E-2</v>
      </c>
      <c r="E24" s="224">
        <f t="shared" si="1"/>
        <v>1.34E-2</v>
      </c>
      <c r="F24" s="225">
        <f t="shared" si="2"/>
        <v>15653</v>
      </c>
      <c r="G24" s="224">
        <f t="shared" si="3"/>
        <v>1.2500000000000001E-2</v>
      </c>
      <c r="H24" s="224">
        <f t="shared" si="4"/>
        <v>6.1000000000000004E-3</v>
      </c>
      <c r="I24" s="2"/>
      <c r="J24" s="227">
        <f t="shared" si="5"/>
        <v>480</v>
      </c>
    </row>
    <row r="25" spans="1:12" x14ac:dyDescent="0.2">
      <c r="A25" s="2">
        <v>112600</v>
      </c>
      <c r="B25" s="216" t="s">
        <v>10</v>
      </c>
      <c r="C25" s="2"/>
      <c r="D25" s="224">
        <f t="shared" si="0"/>
        <v>7.6499999999999999E-2</v>
      </c>
      <c r="E25" s="224">
        <f t="shared" si="1"/>
        <v>1.34E-2</v>
      </c>
      <c r="F25" s="225">
        <f t="shared" si="2"/>
        <v>15653</v>
      </c>
      <c r="G25" s="224">
        <f t="shared" si="3"/>
        <v>1.2500000000000001E-2</v>
      </c>
      <c r="H25" s="224">
        <f t="shared" si="4"/>
        <v>6.1000000000000004E-3</v>
      </c>
      <c r="I25" s="226">
        <f>$C$14</f>
        <v>0.104</v>
      </c>
      <c r="J25" s="227">
        <f t="shared" si="5"/>
        <v>480</v>
      </c>
    </row>
    <row r="26" spans="1:12" x14ac:dyDescent="0.2">
      <c r="A26" s="228">
        <v>112610</v>
      </c>
      <c r="B26" s="106" t="s">
        <v>90</v>
      </c>
      <c r="D26" s="224">
        <f t="shared" si="0"/>
        <v>7.6499999999999999E-2</v>
      </c>
      <c r="E26" s="224">
        <f t="shared" si="1"/>
        <v>1.34E-2</v>
      </c>
      <c r="F26" s="225">
        <f t="shared" si="2"/>
        <v>15653</v>
      </c>
      <c r="G26" s="224">
        <f t="shared" si="3"/>
        <v>1.2500000000000001E-2</v>
      </c>
      <c r="H26" s="224">
        <f t="shared" si="4"/>
        <v>6.1000000000000004E-3</v>
      </c>
      <c r="I26" s="226">
        <f>$C$14</f>
        <v>0.104</v>
      </c>
      <c r="J26" s="227">
        <f t="shared" si="5"/>
        <v>480</v>
      </c>
    </row>
    <row r="27" spans="1:12" x14ac:dyDescent="0.2">
      <c r="A27" s="2">
        <v>112620</v>
      </c>
      <c r="B27" s="106" t="s">
        <v>11</v>
      </c>
      <c r="D27" s="224">
        <f t="shared" si="0"/>
        <v>7.6499999999999999E-2</v>
      </c>
      <c r="E27" s="224">
        <f t="shared" si="1"/>
        <v>1.34E-2</v>
      </c>
      <c r="F27" s="225">
        <f t="shared" si="2"/>
        <v>15653</v>
      </c>
      <c r="G27" s="224">
        <f t="shared" si="3"/>
        <v>1.2500000000000001E-2</v>
      </c>
      <c r="H27" s="224">
        <f t="shared" si="4"/>
        <v>6.1000000000000004E-3</v>
      </c>
      <c r="I27" s="226">
        <f>$C$14</f>
        <v>0.104</v>
      </c>
      <c r="J27" s="227">
        <f t="shared" si="5"/>
        <v>480</v>
      </c>
    </row>
    <row r="28" spans="1:12" x14ac:dyDescent="0.2">
      <c r="A28" s="2">
        <v>112700</v>
      </c>
      <c r="B28" s="106" t="s">
        <v>54</v>
      </c>
      <c r="C28" s="224">
        <f>$C$7</f>
        <v>0.219</v>
      </c>
      <c r="D28" s="224">
        <f t="shared" si="0"/>
        <v>7.6499999999999999E-2</v>
      </c>
      <c r="E28" s="224">
        <f t="shared" si="1"/>
        <v>1.34E-2</v>
      </c>
      <c r="F28" s="225">
        <f t="shared" si="2"/>
        <v>15653</v>
      </c>
      <c r="G28" s="224">
        <f t="shared" si="3"/>
        <v>1.2500000000000001E-2</v>
      </c>
      <c r="H28" s="224">
        <f t="shared" si="4"/>
        <v>6.1000000000000004E-3</v>
      </c>
      <c r="I28" s="2"/>
      <c r="J28" s="227">
        <f t="shared" si="5"/>
        <v>480</v>
      </c>
    </row>
    <row r="29" spans="1:12" x14ac:dyDescent="0.2">
      <c r="A29" s="106">
        <v>112710</v>
      </c>
      <c r="B29" s="106" t="s">
        <v>55</v>
      </c>
      <c r="C29" s="224">
        <f>$C$7</f>
        <v>0.219</v>
      </c>
      <c r="D29" s="224">
        <f t="shared" si="0"/>
        <v>7.6499999999999999E-2</v>
      </c>
      <c r="E29" s="224">
        <f t="shared" si="1"/>
        <v>1.34E-2</v>
      </c>
      <c r="F29" s="225">
        <f t="shared" si="2"/>
        <v>15653</v>
      </c>
      <c r="G29" s="224">
        <f t="shared" si="3"/>
        <v>1.2500000000000001E-2</v>
      </c>
      <c r="H29" s="224">
        <f t="shared" si="4"/>
        <v>6.1000000000000004E-3</v>
      </c>
      <c r="I29" s="2"/>
      <c r="J29" s="227">
        <f t="shared" si="5"/>
        <v>480</v>
      </c>
    </row>
    <row r="30" spans="1:12" x14ac:dyDescent="0.2">
      <c r="A30" s="2">
        <v>112800</v>
      </c>
      <c r="B30" s="106" t="s">
        <v>12</v>
      </c>
      <c r="C30" s="224">
        <f>$C$6</f>
        <v>0.14460000000000001</v>
      </c>
      <c r="D30" s="2">
        <v>7.6499999999999999E-2</v>
      </c>
      <c r="E30" s="224">
        <f t="shared" si="1"/>
        <v>1.34E-2</v>
      </c>
      <c r="F30" s="225">
        <f t="shared" si="2"/>
        <v>15653</v>
      </c>
      <c r="G30" s="224">
        <f t="shared" si="3"/>
        <v>1.2500000000000001E-2</v>
      </c>
      <c r="H30" s="224">
        <f t="shared" si="4"/>
        <v>6.1000000000000004E-3</v>
      </c>
      <c r="I30" s="226"/>
      <c r="J30" s="227">
        <f t="shared" si="5"/>
        <v>480</v>
      </c>
    </row>
    <row r="31" spans="1:12" ht="13.5" thickBot="1" x14ac:dyDescent="0.25">
      <c r="A31" s="229">
        <v>112820</v>
      </c>
      <c r="B31" s="230" t="s">
        <v>13</v>
      </c>
      <c r="C31" s="229"/>
      <c r="D31" s="229">
        <v>7.6499999999999999E-2</v>
      </c>
      <c r="E31" s="231">
        <f t="shared" si="1"/>
        <v>1.34E-2</v>
      </c>
      <c r="F31" s="232">
        <f t="shared" si="2"/>
        <v>15653</v>
      </c>
      <c r="G31" s="231">
        <f t="shared" si="3"/>
        <v>1.2500000000000001E-2</v>
      </c>
      <c r="H31" s="231">
        <f t="shared" si="4"/>
        <v>6.1000000000000004E-3</v>
      </c>
      <c r="I31" s="233">
        <f>$C$14</f>
        <v>0.104</v>
      </c>
      <c r="J31" s="234">
        <f t="shared" si="5"/>
        <v>480</v>
      </c>
    </row>
    <row r="32" spans="1:12" ht="13.5" thickTop="1" x14ac:dyDescent="0.2"/>
    <row r="33" spans="1:3" ht="13.5" thickBot="1" x14ac:dyDescent="0.25"/>
    <row r="34" spans="1:3" ht="32.25" thickTop="1" x14ac:dyDescent="0.25">
      <c r="A34" s="235" t="s">
        <v>28</v>
      </c>
      <c r="B34" s="236" t="s">
        <v>59</v>
      </c>
      <c r="C34" s="223" t="s">
        <v>4</v>
      </c>
    </row>
    <row r="35" spans="1:3" x14ac:dyDescent="0.2">
      <c r="A35" s="237"/>
      <c r="B35" s="238"/>
      <c r="C35" s="165">
        <v>111300</v>
      </c>
    </row>
    <row r="36" spans="1:3" x14ac:dyDescent="0.2">
      <c r="A36" s="2">
        <v>112130</v>
      </c>
      <c r="B36" s="122" t="s">
        <v>56</v>
      </c>
      <c r="C36" s="239">
        <f t="shared" ref="C36:C43" si="6">$C$8</f>
        <v>7.6499999999999999E-2</v>
      </c>
    </row>
    <row r="37" spans="1:3" x14ac:dyDescent="0.2">
      <c r="A37" s="240">
        <v>114200</v>
      </c>
      <c r="B37" s="122" t="s">
        <v>38</v>
      </c>
      <c r="C37" s="165">
        <v>0</v>
      </c>
    </row>
    <row r="38" spans="1:3" x14ac:dyDescent="0.2">
      <c r="A38" s="240">
        <v>114500</v>
      </c>
      <c r="B38" s="106" t="s">
        <v>44</v>
      </c>
      <c r="C38" s="239">
        <f t="shared" si="6"/>
        <v>7.6499999999999999E-2</v>
      </c>
    </row>
    <row r="39" spans="1:3" x14ac:dyDescent="0.2">
      <c r="A39" s="241">
        <v>114530</v>
      </c>
      <c r="B39" s="1" t="s">
        <v>17</v>
      </c>
      <c r="C39" s="239">
        <f t="shared" si="6"/>
        <v>7.6499999999999999E-2</v>
      </c>
    </row>
    <row r="40" spans="1:3" x14ac:dyDescent="0.2">
      <c r="A40" s="241">
        <v>114531</v>
      </c>
      <c r="B40" s="106" t="s">
        <v>43</v>
      </c>
      <c r="C40" s="239">
        <f t="shared" si="6"/>
        <v>7.6499999999999999E-2</v>
      </c>
    </row>
    <row r="41" spans="1:3" x14ac:dyDescent="0.2">
      <c r="A41" s="240">
        <v>114910</v>
      </c>
      <c r="B41" s="106" t="s">
        <v>15</v>
      </c>
      <c r="C41" s="239">
        <f t="shared" si="6"/>
        <v>7.6499999999999999E-2</v>
      </c>
    </row>
    <row r="42" spans="1:3" x14ac:dyDescent="0.2">
      <c r="A42" s="241">
        <v>114100</v>
      </c>
      <c r="B42" s="106" t="s">
        <v>14</v>
      </c>
      <c r="C42" s="239">
        <f t="shared" si="6"/>
        <v>7.6499999999999999E-2</v>
      </c>
    </row>
    <row r="43" spans="1:3" x14ac:dyDescent="0.2">
      <c r="A43" s="241">
        <v>114910</v>
      </c>
      <c r="B43" s="106" t="s">
        <v>16</v>
      </c>
      <c r="C43" s="239">
        <f t="shared" si="6"/>
        <v>7.6499999999999999E-2</v>
      </c>
    </row>
    <row r="44" spans="1:3" x14ac:dyDescent="0.2">
      <c r="A44" s="240">
        <v>114400</v>
      </c>
      <c r="B44" s="122" t="s">
        <v>39</v>
      </c>
      <c r="C44" s="165">
        <v>0</v>
      </c>
    </row>
    <row r="45" spans="1:3" ht="13.5" thickBot="1" x14ac:dyDescent="0.25">
      <c r="A45" s="242">
        <v>114600</v>
      </c>
      <c r="B45" s="216" t="s">
        <v>50</v>
      </c>
      <c r="C45" s="243">
        <v>0</v>
      </c>
    </row>
    <row r="46" spans="1:3" ht="13.5" thickTop="1" x14ac:dyDescent="0.2">
      <c r="A46" s="19"/>
      <c r="B46" s="193"/>
      <c r="C46" s="19"/>
    </row>
    <row r="47" spans="1:3" ht="13.5" thickBot="1" x14ac:dyDescent="0.25"/>
    <row r="48" spans="1:3" ht="32.25" thickTop="1" x14ac:dyDescent="0.2">
      <c r="A48" s="235" t="s">
        <v>28</v>
      </c>
      <c r="B48" s="222" t="s">
        <v>58</v>
      </c>
      <c r="C48" s="223" t="s">
        <v>22</v>
      </c>
    </row>
    <row r="49" spans="1:3" ht="17.25" customHeight="1" x14ac:dyDescent="0.2">
      <c r="A49" s="240"/>
      <c r="B49" s="2"/>
      <c r="C49" s="165">
        <v>111310</v>
      </c>
    </row>
    <row r="50" spans="1:3" ht="13.5" thickBot="1" x14ac:dyDescent="0.25">
      <c r="A50" s="242">
        <v>112140</v>
      </c>
      <c r="B50" s="230" t="s">
        <v>51</v>
      </c>
      <c r="C50" s="258">
        <f>$C$6+$C$8+$C$9+$C$11+$C$12</f>
        <v>0.25310000000000005</v>
      </c>
    </row>
    <row r="51" spans="1:3" ht="13.5" thickTop="1" x14ac:dyDescent="0.2"/>
  </sheetData>
  <sheetProtection algorithmName="SHA-512" hashValue="ICm1Xr6Sk15Xgkew3CRp0DIqYEEdW0+pBhLhMuISOSqNQq9UaFn6JvB0CYswqhpHtjXnnrLjX/ZY7OaYqPgs2A==" saltValue="zCEWuWK1FiZZBsyIOm5YGw==" spinCount="100000" sheet="1" objects="1" scenarios="1"/>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Rourke, David E - rourkede</cp:lastModifiedBy>
  <cp:lastPrinted>2016-07-12T19:03:04Z</cp:lastPrinted>
  <dcterms:created xsi:type="dcterms:W3CDTF">1997-12-19T15:59:33Z</dcterms:created>
  <dcterms:modified xsi:type="dcterms:W3CDTF">2021-10-04T20:01:54Z</dcterms:modified>
</cp:coreProperties>
</file>