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N:\AF\RM\RM-Shares\Budget\INTERNXX\Intern27-28\Budget Packets 28\"/>
    </mc:Choice>
  </mc:AlternateContent>
  <xr:revisionPtr revIDLastSave="0" documentId="13_ncr:1_{DFE837D0-66F5-4879-8E88-A55945A71AE4}" xr6:coauthVersionLast="47" xr6:coauthVersionMax="47" xr10:uidLastSave="{00000000-0000-0000-0000-000000000000}"/>
  <bookViews>
    <workbookView xWindow="25485" yWindow="0" windowWidth="25815" windowHeight="20985" tabRatio="597" activeTab="1" xr2:uid="{00000000-000D-0000-FFFF-FFFF00000000}"/>
  </bookViews>
  <sheets>
    <sheet name="Instructions" sheetId="6" r:id="rId1"/>
    <sheet name="(1) Summary" sheetId="1" r:id="rId2"/>
    <sheet name="(2) Revenue" sheetId="10" r:id="rId3"/>
    <sheet name="(3) Personal Services" sheetId="2" r:id="rId4"/>
    <sheet name="(4) Nonpersonal Services" sheetId="4" r:id="rId5"/>
    <sheet name="Pillar_Lkup" sheetId="7" state="hidden" r:id="rId6"/>
    <sheet name="Positn Type Data Validation" sheetId="8" state="hidden" r:id="rId7"/>
    <sheet name="Benefit Look Up" sheetId="9" state="hidden" r:id="rId8"/>
  </sheets>
  <definedNames>
    <definedName name="Check_Sum">'(1) Summary'!$E$4:$E$39</definedName>
    <definedName name="Full_Time_Fringes">'Benefit Look Up'!$B$20:$J$27</definedName>
    <definedName name="_xlnm.Print_Area" localSheetId="1">'(1) Summary'!$B$1:$D$48</definedName>
    <definedName name="_xlnm.Print_Area" localSheetId="2">'(2) Revenue'!$B$1:$E$55</definedName>
    <definedName name="_xlnm.Print_Area" localSheetId="3">'(3) Personal Services'!$B$1:$P$71</definedName>
    <definedName name="_xlnm.Print_Area" localSheetId="4">'(4) Nonpersonal Services'!$B$2:$E$47</definedName>
    <definedName name="_xlnm.Print_Area" localSheetId="0">Instructions!$B$1:$B$162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2" i="9" l="1"/>
  <c r="C34" i="9"/>
  <c r="C35" i="9"/>
  <c r="C36" i="9"/>
  <c r="C37" i="9"/>
  <c r="C38" i="9"/>
  <c r="C39" i="9"/>
  <c r="J27" i="9"/>
  <c r="H27" i="9"/>
  <c r="G27" i="9"/>
  <c r="F27" i="9"/>
  <c r="E27" i="9"/>
  <c r="D27" i="9"/>
  <c r="C27" i="9"/>
  <c r="J26" i="9"/>
  <c r="H26" i="9"/>
  <c r="G26" i="9"/>
  <c r="F26" i="9"/>
  <c r="E26" i="9"/>
  <c r="D26" i="9"/>
  <c r="C26" i="9"/>
  <c r="J25" i="9"/>
  <c r="H25" i="9"/>
  <c r="G25" i="9"/>
  <c r="F25" i="9"/>
  <c r="E25" i="9"/>
  <c r="D25" i="9"/>
  <c r="C25" i="9"/>
  <c r="J24" i="9"/>
  <c r="H24" i="9"/>
  <c r="G24" i="9"/>
  <c r="F24" i="9"/>
  <c r="E24" i="9"/>
  <c r="D24" i="9"/>
  <c r="C24" i="9"/>
  <c r="J23" i="9"/>
  <c r="H23" i="9"/>
  <c r="G23" i="9"/>
  <c r="F23" i="9"/>
  <c r="E23" i="9"/>
  <c r="D23" i="9"/>
  <c r="C23" i="9"/>
  <c r="J22" i="9"/>
  <c r="H22" i="9"/>
  <c r="G22" i="9"/>
  <c r="F22" i="9"/>
  <c r="E22" i="9"/>
  <c r="D22" i="9"/>
  <c r="C22" i="9"/>
  <c r="J21" i="9"/>
  <c r="H21" i="9"/>
  <c r="G21" i="9"/>
  <c r="F21" i="9"/>
  <c r="E21" i="9"/>
  <c r="D21" i="9"/>
  <c r="C21" i="9"/>
  <c r="H15" i="9"/>
  <c r="H14" i="9"/>
  <c r="H13" i="9"/>
  <c r="H12" i="9"/>
  <c r="C37" i="1" l="1"/>
  <c r="B12" i="4" l="1"/>
  <c r="E12" i="4"/>
  <c r="B1" i="2" l="1"/>
  <c r="B1" i="10"/>
  <c r="G13" i="2" l="1"/>
  <c r="H13" i="2"/>
  <c r="I13" i="2"/>
  <c r="J13" i="2"/>
  <c r="K13" i="2"/>
  <c r="L13" i="2"/>
  <c r="M13" i="2"/>
  <c r="N13" i="2"/>
  <c r="G14" i="2"/>
  <c r="H14" i="2"/>
  <c r="I14" i="2"/>
  <c r="J14" i="2"/>
  <c r="K14" i="2"/>
  <c r="L14" i="2"/>
  <c r="M14" i="2"/>
  <c r="N14" i="2"/>
  <c r="G15" i="2"/>
  <c r="H15" i="2"/>
  <c r="I15" i="2"/>
  <c r="J15" i="2"/>
  <c r="K15" i="2"/>
  <c r="L15" i="2"/>
  <c r="M15" i="2"/>
  <c r="N15" i="2"/>
  <c r="G16" i="2"/>
  <c r="H16" i="2"/>
  <c r="I16" i="2"/>
  <c r="J16" i="2"/>
  <c r="K16" i="2"/>
  <c r="L16" i="2"/>
  <c r="M16" i="2"/>
  <c r="N16" i="2"/>
  <c r="G17" i="2"/>
  <c r="H17" i="2"/>
  <c r="I17" i="2"/>
  <c r="J17" i="2"/>
  <c r="K17" i="2"/>
  <c r="L17" i="2"/>
  <c r="M17" i="2"/>
  <c r="N17" i="2"/>
  <c r="G18" i="2"/>
  <c r="H18" i="2"/>
  <c r="I18" i="2"/>
  <c r="J18" i="2"/>
  <c r="K18" i="2"/>
  <c r="L18" i="2"/>
  <c r="M18" i="2"/>
  <c r="N18" i="2"/>
  <c r="G19" i="2"/>
  <c r="H19" i="2"/>
  <c r="I19" i="2"/>
  <c r="J19" i="2"/>
  <c r="K19" i="2"/>
  <c r="L19" i="2"/>
  <c r="M19" i="2"/>
  <c r="N19" i="2"/>
  <c r="G20" i="2"/>
  <c r="H20" i="2"/>
  <c r="I20" i="2"/>
  <c r="J20" i="2"/>
  <c r="K20" i="2"/>
  <c r="L20" i="2"/>
  <c r="M20" i="2"/>
  <c r="N20" i="2"/>
  <c r="G21" i="2"/>
  <c r="H21" i="2"/>
  <c r="I21" i="2"/>
  <c r="J21" i="2"/>
  <c r="K21" i="2"/>
  <c r="L21" i="2"/>
  <c r="M21" i="2"/>
  <c r="N21" i="2"/>
  <c r="C5" i="1"/>
  <c r="B40" i="1"/>
  <c r="D6" i="10"/>
  <c r="D5" i="10"/>
  <c r="D4" i="10"/>
  <c r="D6" i="4"/>
  <c r="B1" i="4"/>
  <c r="E55" i="10"/>
  <c r="D9" i="1" s="1"/>
  <c r="E6" i="2"/>
  <c r="E5" i="2"/>
  <c r="E4" i="2"/>
  <c r="D4" i="4"/>
  <c r="D5" i="4"/>
  <c r="J22" i="2"/>
  <c r="J23" i="2"/>
  <c r="J24" i="2"/>
  <c r="J25" i="2"/>
  <c r="J26" i="2"/>
  <c r="J27" i="2"/>
  <c r="J28" i="2"/>
  <c r="J29" i="2"/>
  <c r="J30" i="2"/>
  <c r="J12" i="2"/>
  <c r="B33" i="1"/>
  <c r="B29" i="1"/>
  <c r="C45" i="1"/>
  <c r="C44" i="1"/>
  <c r="C43" i="1"/>
  <c r="B32" i="1"/>
  <c r="B23" i="1"/>
  <c r="C6" i="1"/>
  <c r="C4" i="1"/>
  <c r="E4" i="1" s="1"/>
  <c r="H63" i="2"/>
  <c r="H64" i="2"/>
  <c r="G63" i="2"/>
  <c r="G64" i="2"/>
  <c r="G43" i="2"/>
  <c r="H43" i="2"/>
  <c r="I43" i="2"/>
  <c r="J43" i="2"/>
  <c r="K43" i="2"/>
  <c r="L43" i="2"/>
  <c r="M43" i="2"/>
  <c r="N43" i="2"/>
  <c r="G42" i="2"/>
  <c r="H42" i="2"/>
  <c r="I42" i="2"/>
  <c r="J42" i="2"/>
  <c r="K42" i="2"/>
  <c r="L42" i="2"/>
  <c r="M42" i="2"/>
  <c r="N42" i="2"/>
  <c r="E47" i="4"/>
  <c r="D14" i="1" s="1"/>
  <c r="E36" i="4"/>
  <c r="D13" i="1" s="1"/>
  <c r="H65" i="2"/>
  <c r="E55" i="2"/>
  <c r="G54" i="2"/>
  <c r="H54" i="2" s="1"/>
  <c r="F44" i="2"/>
  <c r="E44" i="2"/>
  <c r="N41" i="2"/>
  <c r="M41" i="2"/>
  <c r="J41" i="2"/>
  <c r="G61" i="2"/>
  <c r="F55" i="2"/>
  <c r="L41" i="2"/>
  <c r="I41" i="2"/>
  <c r="G41" i="2"/>
  <c r="H61" i="2"/>
  <c r="G53" i="2"/>
  <c r="H53" i="2" s="1"/>
  <c r="G52" i="2"/>
  <c r="H52" i="2" s="1"/>
  <c r="G51" i="2"/>
  <c r="H51" i="2" s="1"/>
  <c r="H41" i="2"/>
  <c r="G50" i="2"/>
  <c r="H50" i="2" s="1"/>
  <c r="G22" i="2"/>
  <c r="K41" i="2"/>
  <c r="N22" i="2"/>
  <c r="N23" i="2"/>
  <c r="N24" i="2"/>
  <c r="N25" i="2"/>
  <c r="N26" i="2"/>
  <c r="N27" i="2"/>
  <c r="N28" i="2"/>
  <c r="N29" i="2"/>
  <c r="N30" i="2"/>
  <c r="N12" i="2"/>
  <c r="M22" i="2"/>
  <c r="M23" i="2"/>
  <c r="M24" i="2"/>
  <c r="M25" i="2"/>
  <c r="M26" i="2"/>
  <c r="M27" i="2"/>
  <c r="M28" i="2"/>
  <c r="M29" i="2"/>
  <c r="M30" i="2"/>
  <c r="M12" i="2"/>
  <c r="L22" i="2"/>
  <c r="L23" i="2"/>
  <c r="L24" i="2"/>
  <c r="L25" i="2"/>
  <c r="L26" i="2"/>
  <c r="L27" i="2"/>
  <c r="L28" i="2"/>
  <c r="L29" i="2"/>
  <c r="L30" i="2"/>
  <c r="L12" i="2"/>
  <c r="K22" i="2"/>
  <c r="K23" i="2"/>
  <c r="K24" i="2"/>
  <c r="K25" i="2"/>
  <c r="K26" i="2"/>
  <c r="K27" i="2"/>
  <c r="K28" i="2"/>
  <c r="K29" i="2"/>
  <c r="K30" i="2"/>
  <c r="K12" i="2"/>
  <c r="I22" i="2"/>
  <c r="I23" i="2"/>
  <c r="I24" i="2"/>
  <c r="I25" i="2"/>
  <c r="I26" i="2"/>
  <c r="I27" i="2"/>
  <c r="I28" i="2"/>
  <c r="I29" i="2"/>
  <c r="I30" i="2"/>
  <c r="I12" i="2"/>
  <c r="H22" i="2"/>
  <c r="H23" i="2"/>
  <c r="H24" i="2"/>
  <c r="H25" i="2"/>
  <c r="H26" i="2"/>
  <c r="H27" i="2"/>
  <c r="H28" i="2"/>
  <c r="H29" i="2"/>
  <c r="H30" i="2"/>
  <c r="H12" i="2"/>
  <c r="G23" i="2"/>
  <c r="G24" i="2"/>
  <c r="G25" i="2"/>
  <c r="G26" i="2"/>
  <c r="G27" i="2"/>
  <c r="G28" i="2"/>
  <c r="G29" i="2"/>
  <c r="G30" i="2"/>
  <c r="G12" i="2"/>
  <c r="G62" i="2"/>
  <c r="G65" i="2"/>
  <c r="H62" i="2"/>
  <c r="F31" i="2"/>
  <c r="E31" i="2"/>
  <c r="C11" i="1" s="1"/>
  <c r="N44" i="2" l="1"/>
  <c r="I65" i="2"/>
  <c r="E70" i="2"/>
  <c r="C12" i="1" s="1"/>
  <c r="C16" i="1" s="1"/>
  <c r="I64" i="2"/>
  <c r="H44" i="2"/>
  <c r="G44" i="2"/>
  <c r="I62" i="2"/>
  <c r="G66" i="2"/>
  <c r="G70" i="2" s="1"/>
  <c r="J44" i="2"/>
  <c r="M44" i="2"/>
  <c r="K44" i="2"/>
  <c r="I44" i="2"/>
  <c r="L44" i="2"/>
  <c r="G31" i="2"/>
  <c r="O20" i="2"/>
  <c r="P20" i="2" s="1"/>
  <c r="I61" i="2"/>
  <c r="I63" i="2"/>
  <c r="O42" i="2"/>
  <c r="P42" i="2" s="1"/>
  <c r="O41" i="2"/>
  <c r="P41" i="2" s="1"/>
  <c r="O43" i="2"/>
  <c r="P43" i="2" s="1"/>
  <c r="H66" i="2"/>
  <c r="H55" i="2"/>
  <c r="G55" i="2"/>
  <c r="O28" i="2"/>
  <c r="P28" i="2" s="1"/>
  <c r="I31" i="2"/>
  <c r="O18" i="2"/>
  <c r="P18" i="2" s="1"/>
  <c r="O17" i="2"/>
  <c r="P17" i="2" s="1"/>
  <c r="M31" i="2"/>
  <c r="O16" i="2"/>
  <c r="P16" i="2" s="1"/>
  <c r="O15" i="2"/>
  <c r="P15" i="2" s="1"/>
  <c r="O14" i="2"/>
  <c r="P14" i="2" s="1"/>
  <c r="O13" i="2"/>
  <c r="P13" i="2" s="1"/>
  <c r="O24" i="2"/>
  <c r="P24" i="2" s="1"/>
  <c r="K31" i="2"/>
  <c r="J31" i="2"/>
  <c r="O22" i="2"/>
  <c r="P22" i="2" s="1"/>
  <c r="O30" i="2"/>
  <c r="P30" i="2" s="1"/>
  <c r="O21" i="2"/>
  <c r="P21" i="2" s="1"/>
  <c r="L31" i="2"/>
  <c r="O26" i="2"/>
  <c r="P26" i="2" s="1"/>
  <c r="H31" i="2"/>
  <c r="O19" i="2"/>
  <c r="P19" i="2" s="1"/>
  <c r="O29" i="2"/>
  <c r="P29" i="2" s="1"/>
  <c r="O12" i="2"/>
  <c r="P12" i="2" s="1"/>
  <c r="O23" i="2"/>
  <c r="P23" i="2" s="1"/>
  <c r="O25" i="2"/>
  <c r="P25" i="2" s="1"/>
  <c r="O27" i="2"/>
  <c r="P27" i="2" s="1"/>
  <c r="N31" i="2"/>
  <c r="B47" i="1" l="1"/>
  <c r="I66" i="2"/>
  <c r="P44" i="2"/>
  <c r="O44" i="2"/>
  <c r="H70" i="2" s="1"/>
  <c r="I70" i="2" s="1"/>
  <c r="D12" i="1" s="1"/>
  <c r="O31" i="2"/>
  <c r="P31" i="2" s="1"/>
  <c r="D11" i="1" s="1"/>
  <c r="P32" i="2"/>
  <c r="D15" i="1" l="1"/>
  <c r="D16" i="1" s="1"/>
  <c r="D18" i="1" s="1"/>
  <c r="I71" i="2"/>
</calcChain>
</file>

<file path=xl/sharedStrings.xml><?xml version="1.0" encoding="utf-8"?>
<sst xmlns="http://schemas.openxmlformats.org/spreadsheetml/2006/main" count="374" uniqueCount="263">
  <si>
    <t>Initiative Priority Number:</t>
  </si>
  <si>
    <t>Initiative Title:</t>
  </si>
  <si>
    <t xml:space="preserve"> </t>
  </si>
  <si>
    <t>Resources Summary</t>
  </si>
  <si>
    <t>FTE</t>
  </si>
  <si>
    <t>$</t>
  </si>
  <si>
    <t>Position Title</t>
  </si>
  <si>
    <t>Account Code</t>
  </si>
  <si>
    <t>Social Security</t>
  </si>
  <si>
    <t>Dept ID Number</t>
  </si>
  <si>
    <t xml:space="preserve">    </t>
  </si>
  <si>
    <t>Salary</t>
  </si>
  <si>
    <t>$ Cost</t>
  </si>
  <si>
    <t>Department Name:</t>
  </si>
  <si>
    <t>GENERAL INSTRUCTIONS</t>
  </si>
  <si>
    <t>SPECIFIC INSTRUCTIONS</t>
  </si>
  <si>
    <t>This information is carried forward from the Summary Sheet</t>
  </si>
  <si>
    <t>FT Classified (112300)</t>
  </si>
  <si>
    <t>FT Administrative (112100)</t>
  </si>
  <si>
    <t>FT Faculty (112600)</t>
  </si>
  <si>
    <t>FT Library Faculty (112620) AA Only</t>
  </si>
  <si>
    <t>Wages, General (114100)</t>
  </si>
  <si>
    <t>PT Wages, IT T&amp;R (114910) A&amp;F Only</t>
  </si>
  <si>
    <t>Wages, General IT (114910) A&amp;F Only</t>
  </si>
  <si>
    <t>PT Wages Non-Teaching (114530)</t>
  </si>
  <si>
    <t>VRS</t>
  </si>
  <si>
    <t>Group Life Insurance</t>
  </si>
  <si>
    <t>TIAA</t>
  </si>
  <si>
    <t>Deferred Compensation</t>
  </si>
  <si>
    <t>Total Benefits</t>
  </si>
  <si>
    <t>Total Salary and Benefits</t>
  </si>
  <si>
    <t>Group Life</t>
  </si>
  <si>
    <t>Medical Insurance</t>
  </si>
  <si>
    <t>Retiree Health</t>
  </si>
  <si>
    <t>Sick/ Disability</t>
  </si>
  <si>
    <t>Position Account Code</t>
  </si>
  <si>
    <t>Benefit Look UP Sheet</t>
  </si>
  <si>
    <t>Full Time Position Types</t>
  </si>
  <si>
    <t>VALORS</t>
  </si>
  <si>
    <t xml:space="preserve">Medical Insurance </t>
  </si>
  <si>
    <t>Retiree Health Care</t>
  </si>
  <si>
    <t>Sickness &amp; Disability</t>
  </si>
  <si>
    <t>VALORS-Disability</t>
  </si>
  <si>
    <t xml:space="preserve">TIAA </t>
  </si>
  <si>
    <t>Deferred Comp Match</t>
  </si>
  <si>
    <t>Graduate Assistants (114200)</t>
  </si>
  <si>
    <t>Student Wages (114400)</t>
  </si>
  <si>
    <t>Choose Full-Time Position Type:</t>
  </si>
  <si>
    <t>Total Full-time Salary and Benefit Costs</t>
  </si>
  <si>
    <t>Do not enter data in the section below. Benefits and total salary are calculated automatically and the total is transferred to the summary tab</t>
  </si>
  <si>
    <t>Choose Non-Hourly PT Position Type:</t>
  </si>
  <si>
    <t>PT Adjunct Summer School (114531)</t>
  </si>
  <si>
    <t>PT Adjunct (114500)</t>
  </si>
  <si>
    <t>Choose PT Hourly Position Type:</t>
  </si>
  <si>
    <t>Total Part-Time Salary, Wages, and Benefits</t>
  </si>
  <si>
    <t>Total PT Salary, Wages, and Benefits</t>
  </si>
  <si>
    <t xml:space="preserve">  Total Non-Hourly PT Salary and Benefits</t>
  </si>
  <si>
    <t xml:space="preserve">  Total Hourly Part-Time Salary and Benefits</t>
  </si>
  <si>
    <t>Federal Work Study Wages (114600)</t>
  </si>
  <si>
    <t>PT Salaried Non-Teaching (112140)</t>
  </si>
  <si>
    <t>Quasi FT Non-Teaching (112160)</t>
  </si>
  <si>
    <t xml:space="preserve">Employer Benefits </t>
  </si>
  <si>
    <t>FT Police Officer (112700)</t>
  </si>
  <si>
    <t>FT Admin Police Officer (112710)</t>
  </si>
  <si>
    <t>PT Recurring Non-Teaching  (112130)</t>
  </si>
  <si>
    <t>Choose PT Salaried With Benefits:</t>
  </si>
  <si>
    <t>Part- Time Position Types
with only Social Security</t>
  </si>
  <si>
    <t>VRS
Account
111100</t>
  </si>
  <si>
    <t>Social Security
Account
111200</t>
  </si>
  <si>
    <t>Total Part-time Salary with Benefit Costs</t>
  </si>
  <si>
    <t>Part-Time Salaried Positions with Benefits</t>
  </si>
  <si>
    <t>Part-time Personal Services</t>
  </si>
  <si>
    <t>Full-time Personal Services</t>
  </si>
  <si>
    <t>Non-Hourly Part-Time Positions</t>
  </si>
  <si>
    <t>Benefits</t>
  </si>
  <si>
    <t>Hourly Part-Time Positions</t>
  </si>
  <si>
    <t>Total Costs All Part-Time Positions</t>
  </si>
  <si>
    <t>Total PT Hourly Wages, and Benefits</t>
  </si>
  <si>
    <t>Total</t>
  </si>
  <si>
    <t>Long Term 
Disability 
State
Account
111700</t>
  </si>
  <si>
    <t>Group
 Life 
Insurance
Account
111400</t>
  </si>
  <si>
    <t>Health 
Insurance
Account
111500</t>
  </si>
  <si>
    <t>Retiree 
Health 
Insurance
Account
111600</t>
  </si>
  <si>
    <t>TIAA
Account
111800</t>
  </si>
  <si>
    <t>Deferred 
Compen-
sation
Account
113800</t>
  </si>
  <si>
    <t>Enter 1) Dept ID number, 2) Position title,3) Position type that includes account code, 4) Number of positions (FTE) and 5) Requested total salary amount</t>
  </si>
  <si>
    <t>①</t>
  </si>
  <si>
    <r>
      <rPr>
        <sz val="14"/>
        <color rgb="FFFF0000"/>
        <rFont val="Calibri"/>
        <family val="2"/>
      </rPr>
      <t>②</t>
    </r>
    <r>
      <rPr>
        <sz val="10"/>
        <rFont val="Arial"/>
        <family val="2"/>
      </rPr>
      <t xml:space="preserve">
 Enter Position Title for Selected Full-time Positions Type Below:  </t>
    </r>
  </si>
  <si>
    <r>
      <rPr>
        <sz val="14"/>
        <color rgb="FFFF0000"/>
        <rFont val="Calibri"/>
        <family val="2"/>
      </rPr>
      <t>③</t>
    </r>
    <r>
      <rPr>
        <sz val="10"/>
        <rFont val="Arial"/>
        <family val="2"/>
      </rPr>
      <t xml:space="preserve">
Choose Position Type From Drop Down Box:</t>
    </r>
  </si>
  <si>
    <t>④</t>
  </si>
  <si>
    <t>⑤</t>
  </si>
  <si>
    <t>Dept ID</t>
  </si>
  <si>
    <r>
      <rPr>
        <sz val="14"/>
        <color rgb="FFFF0000"/>
        <rFont val="Arial"/>
        <family val="2"/>
      </rPr>
      <t>①</t>
    </r>
    <r>
      <rPr>
        <sz val="10"/>
        <rFont val="Arial"/>
        <family val="2"/>
      </rPr>
      <t xml:space="preserve">
Dept ID </t>
    </r>
  </si>
  <si>
    <r>
      <rPr>
        <sz val="14"/>
        <color rgb="FFFF0000"/>
        <rFont val="Arial"/>
        <family val="2"/>
      </rPr>
      <t>④</t>
    </r>
    <r>
      <rPr>
        <sz val="10"/>
        <rFont val="Arial"/>
        <family val="2"/>
      </rPr>
      <t xml:space="preserve">
FTE</t>
    </r>
  </si>
  <si>
    <t xml:space="preserve">Do not enter data in the section below. </t>
  </si>
  <si>
    <t>Enter 1) Dept ID number, 2) Position title, 3) Position type that includes account code, 4) Number of positions (FTE) and 5) Requested total salary amount</t>
  </si>
  <si>
    <r>
      <rPr>
        <sz val="14"/>
        <color rgb="FFFF0000"/>
        <rFont val="Arial"/>
        <family val="2"/>
      </rPr>
      <t>④</t>
    </r>
    <r>
      <rPr>
        <sz val="10"/>
        <rFont val="Arial"/>
        <family val="2"/>
      </rPr>
      <t xml:space="preserve">
Pay Rate</t>
    </r>
  </si>
  <si>
    <t>Part-Time Column Verification Summary</t>
  </si>
  <si>
    <t>Form Prepared By</t>
  </si>
  <si>
    <t>Non Personal Services -- Ongoing</t>
  </si>
  <si>
    <t>Non Personal Services -- One Time</t>
  </si>
  <si>
    <t>Summary of Initiative Request</t>
  </si>
  <si>
    <t xml:space="preserve">Provide a concise description/justification for this initiative request. </t>
  </si>
  <si>
    <t xml:space="preserve">Please explain the methodology or benchmarks used to decide that this new funding is required and why. </t>
  </si>
  <si>
    <t>Telephone Number: (8xxxx)</t>
  </si>
  <si>
    <t>Objective Number: (11 digit number)</t>
  </si>
  <si>
    <t>Personal Services Request</t>
  </si>
  <si>
    <t>Nonpersonal Services Rquest</t>
  </si>
  <si>
    <t>One-Time Nonpersonal Services Description</t>
  </si>
  <si>
    <t>②</t>
  </si>
  <si>
    <t>③</t>
  </si>
  <si>
    <t>TOTAL ONE-TIME NONPERSONAL SERVICES</t>
  </si>
  <si>
    <t>On-Going Nonpersonal Services Description</t>
  </si>
  <si>
    <t>TOTAL ON-GOING NONPERSONAL SERVICES</t>
  </si>
  <si>
    <t>FULL-TIME Column Verification</t>
  </si>
  <si>
    <t xml:space="preserve">Department Name: </t>
  </si>
  <si>
    <t>Social Security
Account
111300</t>
  </si>
  <si>
    <t>Revenue</t>
  </si>
  <si>
    <t>Total Revenue Request</t>
  </si>
  <si>
    <r>
      <rPr>
        <sz val="10"/>
        <color rgb="FFC00000"/>
        <rFont val="Calibri"/>
        <family val="2"/>
      </rPr>
      <t>①</t>
    </r>
    <r>
      <rPr>
        <sz val="10"/>
        <rFont val="Calibri"/>
        <family val="2"/>
      </rPr>
      <t xml:space="preserve">
Dept ID Number</t>
    </r>
  </si>
  <si>
    <r>
      <rPr>
        <sz val="10"/>
        <color rgb="FFC00000"/>
        <rFont val="Calibri"/>
        <family val="2"/>
      </rPr>
      <t>②</t>
    </r>
    <r>
      <rPr>
        <sz val="10"/>
        <rFont val="Arial"/>
        <family val="2"/>
      </rPr>
      <t xml:space="preserve">
Revenue Description</t>
    </r>
  </si>
  <si>
    <r>
      <rPr>
        <sz val="10"/>
        <color rgb="FFC00000"/>
        <rFont val="Calibri"/>
        <family val="2"/>
      </rPr>
      <t>③</t>
    </r>
    <r>
      <rPr>
        <sz val="10"/>
        <rFont val="Arial"/>
        <family val="2"/>
      </rPr>
      <t xml:space="preserve">
Account Code</t>
    </r>
  </si>
  <si>
    <r>
      <rPr>
        <sz val="10"/>
        <color rgb="FFC00000"/>
        <rFont val="Calibri"/>
        <family val="2"/>
      </rPr>
      <t>④</t>
    </r>
    <r>
      <rPr>
        <sz val="10"/>
        <rFont val="Arial"/>
        <family val="2"/>
      </rPr>
      <t xml:space="preserve">
$</t>
    </r>
  </si>
  <si>
    <t>Agency Service Request</t>
  </si>
  <si>
    <t xml:space="preserve">  Total Expense Request</t>
  </si>
  <si>
    <t>Net Contribution to Reserve</t>
  </si>
  <si>
    <t>Revenue Request</t>
  </si>
  <si>
    <t>This information is carried forward from Summary Sheet</t>
  </si>
  <si>
    <t>Note: At this point all of the words Required should have disappeared if the entire section is complete</t>
  </si>
  <si>
    <t>Concise description/ justification for this initiative Request</t>
  </si>
  <si>
    <t>Methodology or Benchmarks used to decide new funding is needed and why</t>
  </si>
  <si>
    <t xml:space="preserve">This section must be completed to provide the unit's division head with the methodology or benchmarks that were used to determine that new funding is needed for this initiative request and why the new funding is needed. </t>
  </si>
  <si>
    <t xml:space="preserve">Describe how this initiative enables the unit to achieve its objectives in support of the specified characteristic and/or goal. </t>
  </si>
  <si>
    <t>Note: At this point all of the phrases with the word Required should have disappeared if the entire section is complete.</t>
  </si>
  <si>
    <t>FORM NOT COMPLETE</t>
  </si>
  <si>
    <t>FORM COMPLETE</t>
  </si>
  <si>
    <t>Part -Time Personal Services Section</t>
  </si>
  <si>
    <t>The section that follows details the information to be provided by each organizational unit in completing the Auxiliary initiative request form.</t>
  </si>
  <si>
    <t xml:space="preserve">Summary of Initiative Request </t>
  </si>
  <si>
    <t xml:space="preserve">Detail Information </t>
  </si>
  <si>
    <t>Note: Row 55 contains Excel calculation that summarizes the total Revenue request.  This total is carried to the (1)Summary Sheet.</t>
  </si>
  <si>
    <t>Sheet 1 of 4 – (1) Summary:</t>
  </si>
  <si>
    <t>Sheet 2 of 4 – (2) Revenue:</t>
  </si>
  <si>
    <t>Sheet 3 of 4 – (3) Personal Services:</t>
  </si>
  <si>
    <t>Sheet 4 of 4 – (4) Nonpersonal Services</t>
  </si>
  <si>
    <r>
      <rPr>
        <sz val="14"/>
        <color rgb="FFFF0000"/>
        <rFont val="Arial"/>
        <family val="2"/>
      </rPr>
      <t xml:space="preserve">⑤
</t>
    </r>
    <r>
      <rPr>
        <sz val="10"/>
        <rFont val="Arial"/>
        <family val="2"/>
      </rPr>
      <t>Annual
Hours</t>
    </r>
  </si>
  <si>
    <r>
      <rPr>
        <sz val="14"/>
        <color rgb="FFFF0000"/>
        <rFont val="Calibri"/>
        <family val="2"/>
      </rPr>
      <t>③</t>
    </r>
    <r>
      <rPr>
        <sz val="10"/>
        <rFont val="Arial"/>
        <family val="2"/>
      </rPr>
      <t xml:space="preserve">
Choose Position Type From Drop Down Box:
</t>
    </r>
    <r>
      <rPr>
        <b/>
        <sz val="10"/>
        <color rgb="FFFF0000"/>
        <rFont val="Arial"/>
        <family val="2"/>
      </rPr>
      <t>A valid position type must be selected or Benefits will not be calculated.</t>
    </r>
  </si>
  <si>
    <r>
      <rPr>
        <sz val="14"/>
        <color rgb="FFFF0000"/>
        <rFont val="Arial"/>
        <family val="2"/>
      </rPr>
      <t>③</t>
    </r>
    <r>
      <rPr>
        <sz val="10"/>
        <rFont val="Arial"/>
        <family val="2"/>
      </rPr>
      <t xml:space="preserve">
Choose Position Type From Drop Down Box:
</t>
    </r>
    <r>
      <rPr>
        <b/>
        <sz val="10"/>
        <color rgb="FFFF0000"/>
        <rFont val="Arial"/>
        <family val="2"/>
      </rPr>
      <t>A valid position type must be selected or Benefits will not be calculated.</t>
    </r>
  </si>
  <si>
    <r>
      <rPr>
        <sz val="14"/>
        <color rgb="FFFF0000"/>
        <rFont val="Arial"/>
        <family val="2"/>
      </rPr>
      <t>⑤</t>
    </r>
    <r>
      <rPr>
        <sz val="10"/>
        <rFont val="Arial"/>
        <family val="2"/>
      </rPr>
      <t xml:space="preserve">
Total
Salary
for All 
FTEs </t>
    </r>
  </si>
  <si>
    <t>Provide Requested Information</t>
  </si>
  <si>
    <t>Detail Information</t>
  </si>
  <si>
    <t>The next 10 columns are used to calculated fringe benefits by benefit type and total benefits and total costs of salary and benefits for each position requested. The total FTE and Total Salary and Benefits Costs in Row 22 is carried forward to the (1) Summary worksheet.</t>
  </si>
  <si>
    <t>Note: Row36 contains Excel calculation that summarizes the total On-Going Nonpersonal Services expenditures.  This total is carried to the (1)Summary Sheet.</t>
  </si>
  <si>
    <t xml:space="preserve">This section must be completed to provide the unit's division head with a concise description/justification for this initiative 
request. </t>
  </si>
  <si>
    <t>Enter 1) Dept ID number, 2) Position title, 3) Position type that includes account code, 4) Hourly rate and 5) Number of hours.</t>
  </si>
  <si>
    <t>Enter 1) Dept ID number, 2) On-Going Nonpersonal Services Description, 3) Account code, and 4) Requested Amount</t>
  </si>
  <si>
    <t>7. Total Request:  Excel calculation that summarizes the total FTE and dollars related to this initiative.</t>
  </si>
  <si>
    <t>Enter 1) Dept ID number, 2) Revenue Description, 3) Revenue Account Code, and 4) Requested amount.</t>
  </si>
  <si>
    <t>1. Revenue $:  Excel calculation carries forward the Total Revenue Request from Sheet 2 of 4.</t>
  </si>
  <si>
    <t>Potential Department /Divisional funds to Reallocate for this initiative Request</t>
  </si>
  <si>
    <t>This section must be completed to indicate whether funds are available and what funds are available to reallocate to fund part or all of this request.</t>
  </si>
  <si>
    <t>Please explain any potential department or divisional  funds that could be reallocated to partially or fully fund this initiative</t>
  </si>
  <si>
    <t>Note: Row 47 contains Excel calculation that summarizes the total One-Time Nonpersonal Services expenditures.  This total is carried to the (1)Summary Sheet.</t>
  </si>
  <si>
    <t>One-Time Nonpersonal Services Section -- Nonrecurring One-Time Funding</t>
  </si>
  <si>
    <t>On-Going Nonpersonal Services Section  -- Recurring Permanent Funding</t>
  </si>
  <si>
    <t xml:space="preserve"> Following row allows minimum of 11 characters and  maximum of 1,600 characters</t>
  </si>
  <si>
    <t>Following row allows maximum of  1,000 characters</t>
  </si>
  <si>
    <t>Following row allows minimum of 11 characters and  maximum of 1,500 characters</t>
  </si>
  <si>
    <t>Following row allows minimum of 11 characters and  maximum of 830 characters</t>
  </si>
  <si>
    <t>Following row allows minimum of 11 characters and  maximum of 550 characters</t>
  </si>
  <si>
    <r>
      <t xml:space="preserve">Name:  </t>
    </r>
    <r>
      <rPr>
        <b/>
        <sz val="10"/>
        <rFont val="Arial"/>
        <family val="2"/>
      </rPr>
      <t>(Use  minimum of 8 characters and  maximum of 70 characters)</t>
    </r>
  </si>
  <si>
    <r>
      <t xml:space="preserve">Department Name: </t>
    </r>
    <r>
      <rPr>
        <b/>
        <sz val="10"/>
        <rFont val="Arial"/>
        <family val="2"/>
      </rPr>
      <t>(Use  minimum of 2 characters and  maximum of 70 characters)</t>
    </r>
  </si>
  <si>
    <t>On-Going  Nonpersonal Services  -- Recurring Permanent Funding</t>
  </si>
  <si>
    <t>One-Time Nonpersonal Services -- Nonrecurring One-Time Funding</t>
  </si>
  <si>
    <t>Describe how this initiative helps the unit meet this JMU-STAR objective.</t>
  </si>
  <si>
    <t>Identify the JMU Strategic Accountability and Reporting (STAR) Tool information to which this initiative relates. Please list the JMU-STAR objective short title and describe how this initiative helps the unit meet this objective.</t>
  </si>
  <si>
    <t>4. The summary must also include the short description of the new JMU Strategic Accountability and Reporting (STAR) Tool objective related to this initiative.</t>
  </si>
  <si>
    <t>Identify the JMU Strategic Accountability and Reporting (STAR) Tool information to which this initiative relates. Please enter the JMU-STAR objective short title and describe how this initiative helps the unit meet this objective.</t>
  </si>
  <si>
    <r>
      <t xml:space="preserve">JMU-STAR Objective Short Title: 
</t>
    </r>
    <r>
      <rPr>
        <b/>
        <sz val="10"/>
        <rFont val="Arial"/>
        <family val="2"/>
      </rPr>
      <t>(Use  minimum of 2 characters and  maximum of 105 characters)</t>
    </r>
  </si>
  <si>
    <t>Describe how this initiative helps the unit meet this JMU-STAR objective</t>
  </si>
  <si>
    <t>Support for each new position requested at Department level for  $5,000 per position</t>
  </si>
  <si>
    <t>Return an electronic copy of each initiative to the Office of Budget Management.</t>
  </si>
  <si>
    <r>
      <rPr>
        <b/>
        <sz val="11"/>
        <color rgb="FFC00000"/>
        <rFont val="Arial"/>
        <family val="2"/>
      </rPr>
      <t xml:space="preserve">Notes: </t>
    </r>
    <r>
      <rPr>
        <sz val="11"/>
        <rFont val="Arial"/>
        <family val="2"/>
      </rPr>
      <t xml:space="preserve">
</t>
    </r>
    <r>
      <rPr>
        <sz val="11"/>
        <color rgb="FFC00000"/>
        <rFont val="Arial"/>
        <family val="2"/>
      </rPr>
      <t>►</t>
    </r>
    <r>
      <rPr>
        <sz val="11"/>
        <rFont val="Arial"/>
        <family val="2"/>
      </rPr>
      <t xml:space="preserve">The Excel template will carry forward the information provided in column C of the (1)Summary sheet to the remaining sheets of the template.
</t>
    </r>
    <r>
      <rPr>
        <sz val="11"/>
        <color rgb="FFC00000"/>
        <rFont val="Arial"/>
        <family val="2"/>
      </rPr>
      <t>►</t>
    </r>
    <r>
      <rPr>
        <sz val="11"/>
        <rFont val="Arial"/>
        <family val="2"/>
      </rPr>
      <t xml:space="preserve">  Column B of this section lets the user know that data is </t>
    </r>
    <r>
      <rPr>
        <sz val="11"/>
        <color rgb="FFC00000"/>
        <rFont val="Arial"/>
        <family val="2"/>
      </rPr>
      <t xml:space="preserve">Required </t>
    </r>
    <r>
      <rPr>
        <sz val="11"/>
        <rFont val="Arial"/>
        <family val="2"/>
      </rPr>
      <t xml:space="preserve">in Column C.  The word </t>
    </r>
    <r>
      <rPr>
        <sz val="11"/>
        <color rgb="FFC00000"/>
        <rFont val="Arial"/>
        <family val="2"/>
      </rPr>
      <t>Required</t>
    </r>
    <r>
      <rPr>
        <sz val="11"/>
        <rFont val="Arial"/>
        <family val="2"/>
      </rPr>
      <t xml:space="preserve"> will disappear as information is completed in Column C.</t>
    </r>
  </si>
  <si>
    <r>
      <t xml:space="preserve">2. </t>
    </r>
    <r>
      <rPr>
        <u/>
        <sz val="11"/>
        <rFont val="Arial"/>
        <family val="2"/>
      </rPr>
      <t xml:space="preserve">Initiative Title: </t>
    </r>
    <r>
      <rPr>
        <sz val="11"/>
        <rFont val="Arial"/>
        <family val="2"/>
      </rPr>
      <t>Enter into Column C the title of this initiative.</t>
    </r>
  </si>
  <si>
    <r>
      <t xml:space="preserve">  ► </t>
    </r>
    <r>
      <rPr>
        <sz val="11"/>
        <rFont val="Arial"/>
        <family val="2"/>
      </rPr>
      <t xml:space="preserve">There is a row with the phrase : </t>
    </r>
    <r>
      <rPr>
        <b/>
        <sz val="11"/>
        <color rgb="FFC00000"/>
        <rFont val="Arial"/>
        <family val="2"/>
      </rPr>
      <t>Required Information in Following Row</t>
    </r>
    <r>
      <rPr>
        <sz val="11"/>
        <color rgb="FFC00000"/>
        <rFont val="Arial"/>
        <family val="2"/>
      </rPr>
      <t xml:space="preserve">.  </t>
    </r>
    <r>
      <rPr>
        <sz val="11"/>
        <rFont val="Arial"/>
        <family val="2"/>
      </rPr>
      <t>This phrase will disappear once the
      description/ justification is completed</t>
    </r>
  </si>
  <si>
    <r>
      <t>Enter</t>
    </r>
    <r>
      <rPr>
        <b/>
        <sz val="11"/>
        <rFont val="Arial"/>
        <family val="2"/>
      </rPr>
      <t xml:space="preserve"> </t>
    </r>
    <r>
      <rPr>
        <sz val="11"/>
        <rFont val="Arial"/>
        <family val="2"/>
      </rPr>
      <t>the</t>
    </r>
    <r>
      <rPr>
        <b/>
        <sz val="11"/>
        <rFont val="Arial"/>
        <family val="2"/>
      </rPr>
      <t xml:space="preserve"> </t>
    </r>
    <r>
      <rPr>
        <sz val="11"/>
        <rFont val="Arial"/>
        <family val="2"/>
      </rPr>
      <t xml:space="preserve">JMU-STAR objective short title associated with this initiative.    </t>
    </r>
  </si>
  <si>
    <r>
      <rPr>
        <u/>
        <sz val="11"/>
        <rFont val="Arial"/>
        <family val="2"/>
      </rPr>
      <t>Name</t>
    </r>
    <r>
      <rPr>
        <sz val="11"/>
        <rFont val="Arial"/>
        <family val="2"/>
      </rPr>
      <t>:  Enter name of person who prepared this form</t>
    </r>
  </si>
  <si>
    <r>
      <rPr>
        <u/>
        <sz val="11"/>
        <rFont val="Arial"/>
        <family val="2"/>
      </rPr>
      <t>Telephone Number (8xxxx)</t>
    </r>
    <r>
      <rPr>
        <sz val="11"/>
        <rFont val="Arial"/>
        <family val="2"/>
      </rPr>
      <t>:  Enter JMU telephone number of person who prepared this form.</t>
    </r>
  </si>
  <si>
    <r>
      <rPr>
        <u/>
        <sz val="11"/>
        <rFont val="Arial"/>
        <family val="2"/>
      </rPr>
      <t>Department Name</t>
    </r>
    <r>
      <rPr>
        <sz val="11"/>
        <rFont val="Arial"/>
        <family val="2"/>
      </rPr>
      <t>:  Enter Department Name of Department that this Initiative represents.</t>
    </r>
  </si>
  <si>
    <r>
      <rPr>
        <sz val="11"/>
        <color rgb="FFC00000"/>
        <rFont val="Arial"/>
        <family val="2"/>
      </rPr>
      <t xml:space="preserve">①  </t>
    </r>
    <r>
      <rPr>
        <u/>
        <sz val="11"/>
        <rFont val="Arial"/>
        <family val="2"/>
      </rPr>
      <t xml:space="preserve">Dept ID Number: </t>
    </r>
    <r>
      <rPr>
        <sz val="11"/>
        <rFont val="Arial"/>
        <family val="2"/>
      </rPr>
      <t>Enter the corresponding department ID number. If more than one department is being affected by this initiative, enter the department ID number followed by the applicable titles and codes.</t>
    </r>
  </si>
  <si>
    <r>
      <rPr>
        <sz val="11"/>
        <color rgb="FFC00000"/>
        <rFont val="Arial"/>
        <family val="2"/>
      </rPr>
      <t>② </t>
    </r>
    <r>
      <rPr>
        <u/>
        <sz val="11"/>
        <rFont val="Arial"/>
        <family val="2"/>
      </rPr>
      <t>Revenue Description</t>
    </r>
    <r>
      <rPr>
        <sz val="11"/>
        <rFont val="Arial"/>
        <family val="2"/>
      </rPr>
      <t>: Enter the account description.</t>
    </r>
  </si>
  <si>
    <r>
      <rPr>
        <sz val="11"/>
        <color rgb="FFC00000"/>
        <rFont val="Arial"/>
        <family val="2"/>
      </rPr>
      <t>③</t>
    </r>
    <r>
      <rPr>
        <sz val="11"/>
        <rFont val="Arial"/>
        <family val="2"/>
      </rPr>
      <t xml:space="preserve">  </t>
    </r>
    <r>
      <rPr>
        <u/>
        <sz val="11"/>
        <rFont val="Arial"/>
        <family val="2"/>
      </rPr>
      <t>Account Code</t>
    </r>
    <r>
      <rPr>
        <sz val="11"/>
        <rFont val="Arial"/>
        <family val="2"/>
      </rPr>
      <t xml:space="preserve">: Enter account code related to the Revenue description. </t>
    </r>
  </si>
  <si>
    <r>
      <rPr>
        <sz val="11"/>
        <color rgb="FFC00000"/>
        <rFont val="Arial"/>
        <family val="2"/>
      </rPr>
      <t>④</t>
    </r>
    <r>
      <rPr>
        <u/>
        <sz val="11"/>
        <color rgb="FFC00000"/>
        <rFont val="Arial"/>
        <family val="2"/>
      </rPr>
      <t xml:space="preserve"> </t>
    </r>
    <r>
      <rPr>
        <u/>
        <sz val="11"/>
        <rFont val="Arial"/>
        <family val="2"/>
      </rPr>
      <t xml:space="preserve">$ </t>
    </r>
    <r>
      <rPr>
        <sz val="11"/>
        <rFont val="Arial"/>
        <family val="2"/>
      </rPr>
      <t>:  Enter the dollar amount for a Revenue related to this initiative. (Enter revenue as a positive number)</t>
    </r>
  </si>
  <si>
    <r>
      <rPr>
        <sz val="11"/>
        <color rgb="FFC00000"/>
        <rFont val="Arial"/>
        <family val="2"/>
      </rPr>
      <t xml:space="preserve">②  </t>
    </r>
    <r>
      <rPr>
        <u/>
        <sz val="11"/>
        <rFont val="Arial"/>
        <family val="2"/>
      </rPr>
      <t>Position Title</t>
    </r>
    <r>
      <rPr>
        <sz val="11"/>
        <rFont val="Arial"/>
        <family val="2"/>
      </rPr>
      <t>: Enter the position title of the full-time position requested.</t>
    </r>
  </si>
  <si>
    <r>
      <t xml:space="preserve">③  </t>
    </r>
    <r>
      <rPr>
        <u/>
        <sz val="11"/>
        <rFont val="Arial"/>
        <family val="2"/>
      </rPr>
      <t>Account Code:</t>
    </r>
    <r>
      <rPr>
        <sz val="11"/>
        <rFont val="Arial"/>
        <family val="2"/>
      </rPr>
      <t xml:space="preserve">  Choose Position Type including Account Code from Drop Down Box</t>
    </r>
  </si>
  <si>
    <r>
      <rPr>
        <sz val="11"/>
        <color rgb="FFC00000"/>
        <rFont val="Arial"/>
        <family val="2"/>
      </rPr>
      <t>④</t>
    </r>
    <r>
      <rPr>
        <sz val="11"/>
        <rFont val="Arial"/>
        <family val="2"/>
      </rPr>
      <t>  </t>
    </r>
    <r>
      <rPr>
        <u/>
        <sz val="11"/>
        <rFont val="Arial"/>
        <family val="2"/>
      </rPr>
      <t>FTE</t>
    </r>
    <r>
      <rPr>
        <sz val="11"/>
        <rFont val="Arial"/>
        <family val="2"/>
      </rPr>
      <t>:  Enter 1 FTE for each full-time position requested.</t>
    </r>
  </si>
  <si>
    <r>
      <rPr>
        <sz val="11"/>
        <color rgb="FFC00000"/>
        <rFont val="Arial"/>
        <family val="2"/>
      </rPr>
      <t xml:space="preserve">⑤ </t>
    </r>
    <r>
      <rPr>
        <u/>
        <sz val="11"/>
        <rFont val="Arial"/>
        <family val="2"/>
      </rPr>
      <t>Salary</t>
    </r>
    <r>
      <rPr>
        <sz val="11"/>
        <rFont val="Arial"/>
        <family val="2"/>
      </rPr>
      <t>: Enter the requested  salary for each full-time position.</t>
    </r>
  </si>
  <si>
    <r>
      <rPr>
        <b/>
        <u/>
        <sz val="11"/>
        <color rgb="FFC00000"/>
        <rFont val="Arial"/>
        <family val="2"/>
      </rPr>
      <t>Please Note</t>
    </r>
    <r>
      <rPr>
        <u/>
        <sz val="11"/>
        <color rgb="FFC00000"/>
        <rFont val="Arial"/>
        <family val="2"/>
      </rPr>
      <t>:</t>
    </r>
    <r>
      <rPr>
        <sz val="11"/>
        <rFont val="Arial"/>
        <family val="2"/>
      </rPr>
      <t xml:space="preserve">  </t>
    </r>
    <r>
      <rPr>
        <b/>
        <sz val="11"/>
        <rFont val="Arial"/>
        <family val="2"/>
      </rPr>
      <t>If you are requesting new full-time JMU position(s), include in your initiative any NPS (On-Going or One-Time) costs associated with the new position(s).  Average NPS cost for a new position is $5,000 and may include such items as networking, phone lines, travel, computers, staplers, calculators and other office supplies, and professional development</t>
    </r>
    <r>
      <rPr>
        <sz val="11"/>
        <rFont val="Arial"/>
        <family val="2"/>
      </rPr>
      <t xml:space="preserve">.  </t>
    </r>
  </si>
  <si>
    <r>
      <rPr>
        <sz val="11"/>
        <color rgb="FFC00000"/>
        <rFont val="Arial"/>
        <family val="2"/>
      </rPr>
      <t xml:space="preserve">②  </t>
    </r>
    <r>
      <rPr>
        <u/>
        <sz val="11"/>
        <rFont val="Arial"/>
        <family val="2"/>
      </rPr>
      <t>Position Title</t>
    </r>
    <r>
      <rPr>
        <sz val="11"/>
        <rFont val="Arial"/>
        <family val="2"/>
      </rPr>
      <t>: Enter the position title of the part-time position requested in the appropriate classification area -- Non-hourly Part-Time or Hourly Part-Time.</t>
    </r>
  </si>
  <si>
    <r>
      <rPr>
        <sz val="11"/>
        <color rgb="FFC00000"/>
        <rFont val="Arial"/>
        <family val="2"/>
      </rPr>
      <t>④</t>
    </r>
    <r>
      <rPr>
        <sz val="11"/>
        <rFont val="Arial"/>
        <family val="2"/>
      </rPr>
      <t>  </t>
    </r>
    <r>
      <rPr>
        <u/>
        <sz val="11"/>
        <rFont val="Arial"/>
        <family val="2"/>
      </rPr>
      <t>FTE</t>
    </r>
    <r>
      <rPr>
        <sz val="11"/>
        <rFont val="Arial"/>
        <family val="2"/>
      </rPr>
      <t>:  Enter appropriate FTE for each Non hourly part-time position requested.
                Enter appropriate hourly Pay Rate for each Hourly part-time position requested.</t>
    </r>
  </si>
  <si>
    <r>
      <rPr>
        <sz val="11"/>
        <color rgb="FFC00000"/>
        <rFont val="Arial"/>
        <family val="2"/>
      </rPr>
      <t xml:space="preserve">⑤ </t>
    </r>
    <r>
      <rPr>
        <u/>
        <sz val="11"/>
        <rFont val="Arial"/>
        <family val="2"/>
      </rPr>
      <t>Salary</t>
    </r>
    <r>
      <rPr>
        <sz val="11"/>
        <rFont val="Arial"/>
        <family val="2"/>
      </rPr>
      <t>: Enter the requested  salary for each Non hourly part-time position requested.
                 Enter the requested hours for each Hourly part-time position requested.</t>
    </r>
  </si>
  <si>
    <r>
      <t xml:space="preserve">Note: </t>
    </r>
    <r>
      <rPr>
        <b/>
        <sz val="11"/>
        <color rgb="FFC00000"/>
        <rFont val="Arial"/>
        <family val="2"/>
      </rPr>
      <t>Non-hourly positions</t>
    </r>
    <r>
      <rPr>
        <sz val="11"/>
        <color rgb="FFC00000"/>
        <rFont val="Arial"/>
        <family val="2"/>
      </rPr>
      <t xml:space="preserve"> --The next 2 columns are used to calculate Social Security benefits and total costs of salary and benefits for each position requested. 
            </t>
    </r>
    <r>
      <rPr>
        <b/>
        <sz val="11"/>
        <color rgb="FFC00000"/>
        <rFont val="Arial"/>
        <family val="2"/>
      </rPr>
      <t>Hourly positions</t>
    </r>
    <r>
      <rPr>
        <sz val="11"/>
        <color rgb="FFC00000"/>
        <rFont val="Arial"/>
        <family val="2"/>
      </rPr>
      <t xml:space="preserve"> -- The next 3 columns are used to calculate Annual Wage, Social Security benefits 
            and total costs of salary and benefits for each position requested.
           </t>
    </r>
    <r>
      <rPr>
        <b/>
        <sz val="11"/>
        <color rgb="FFC00000"/>
        <rFont val="Arial"/>
        <family val="2"/>
      </rPr>
      <t>The total Part-time FT</t>
    </r>
    <r>
      <rPr>
        <sz val="11"/>
        <color rgb="FFC00000"/>
        <rFont val="Arial"/>
        <family val="2"/>
      </rPr>
      <t>E and Total Salary and Benefits Costs in Row 61 is carried forward to the 
             (1) Summary Sheet.</t>
    </r>
  </si>
  <si>
    <r>
      <rPr>
        <sz val="11"/>
        <color rgb="FFC00000"/>
        <rFont val="Arial"/>
        <family val="2"/>
      </rPr>
      <t>② </t>
    </r>
    <r>
      <rPr>
        <u/>
        <sz val="11"/>
        <rFont val="Arial"/>
        <family val="2"/>
      </rPr>
      <t>On-Going Nonpersonal Services Description</t>
    </r>
    <r>
      <rPr>
        <sz val="11"/>
        <rFont val="Arial"/>
        <family val="2"/>
      </rPr>
      <t>: Enter the account description.</t>
    </r>
  </si>
  <si>
    <r>
      <rPr>
        <sz val="11"/>
        <color rgb="FFC00000"/>
        <rFont val="Arial"/>
        <family val="2"/>
      </rPr>
      <t>③</t>
    </r>
    <r>
      <rPr>
        <sz val="11"/>
        <rFont val="Arial"/>
        <family val="2"/>
      </rPr>
      <t xml:space="preserve">  </t>
    </r>
    <r>
      <rPr>
        <u/>
        <sz val="11"/>
        <rFont val="Arial"/>
        <family val="2"/>
      </rPr>
      <t>Account Code</t>
    </r>
    <r>
      <rPr>
        <sz val="11"/>
        <rFont val="Arial"/>
        <family val="2"/>
      </rPr>
      <t xml:space="preserve">: Enter account code related to the On-Going Nonpersonal Services expenditure description. </t>
    </r>
  </si>
  <si>
    <r>
      <rPr>
        <sz val="11"/>
        <color rgb="FFC00000"/>
        <rFont val="Arial"/>
        <family val="2"/>
      </rPr>
      <t>④</t>
    </r>
    <r>
      <rPr>
        <u/>
        <sz val="11"/>
        <color rgb="FFC00000"/>
        <rFont val="Arial"/>
        <family val="2"/>
      </rPr>
      <t xml:space="preserve"> </t>
    </r>
    <r>
      <rPr>
        <u/>
        <sz val="11"/>
        <rFont val="Arial"/>
        <family val="2"/>
      </rPr>
      <t>$ Cost</t>
    </r>
    <r>
      <rPr>
        <sz val="11"/>
        <rFont val="Arial"/>
        <family val="2"/>
      </rPr>
      <t>:  Enter the dollar amount for a On-Going Nonpersonal Service related to this initiative.</t>
    </r>
  </si>
  <si>
    <r>
      <rPr>
        <sz val="11"/>
        <color rgb="FFC00000"/>
        <rFont val="Arial"/>
        <family val="2"/>
      </rPr>
      <t>② </t>
    </r>
    <r>
      <rPr>
        <u/>
        <sz val="11"/>
        <rFont val="Arial"/>
        <family val="2"/>
      </rPr>
      <t>One-Time Nonpersonal Services Description</t>
    </r>
    <r>
      <rPr>
        <sz val="11"/>
        <rFont val="Arial"/>
        <family val="2"/>
      </rPr>
      <t>: Enter the account description.</t>
    </r>
  </si>
  <si>
    <r>
      <rPr>
        <sz val="11"/>
        <color rgb="FFC00000"/>
        <rFont val="Arial"/>
        <family val="2"/>
      </rPr>
      <t>③</t>
    </r>
    <r>
      <rPr>
        <sz val="11"/>
        <rFont val="Arial"/>
        <family val="2"/>
      </rPr>
      <t xml:space="preserve">  </t>
    </r>
    <r>
      <rPr>
        <u/>
        <sz val="11"/>
        <rFont val="Arial"/>
        <family val="2"/>
      </rPr>
      <t>Account Code</t>
    </r>
    <r>
      <rPr>
        <sz val="11"/>
        <rFont val="Arial"/>
        <family val="2"/>
      </rPr>
      <t xml:space="preserve">: Enter account code related to the One-Time Nonpersonal Services expenditure description. </t>
    </r>
  </si>
  <si>
    <r>
      <rPr>
        <sz val="11"/>
        <color rgb="FFC00000"/>
        <rFont val="Arial"/>
        <family val="2"/>
      </rPr>
      <t>④</t>
    </r>
    <r>
      <rPr>
        <u/>
        <sz val="11"/>
        <color rgb="FFC00000"/>
        <rFont val="Arial"/>
        <family val="2"/>
      </rPr>
      <t xml:space="preserve"> </t>
    </r>
    <r>
      <rPr>
        <u/>
        <sz val="11"/>
        <rFont val="Arial"/>
        <family val="2"/>
      </rPr>
      <t>$ Cost</t>
    </r>
    <r>
      <rPr>
        <sz val="11"/>
        <rFont val="Arial"/>
        <family val="2"/>
      </rPr>
      <t>:  Enter the dollar amount for a One-Time Nonpersonal Service related to this initiative.</t>
    </r>
  </si>
  <si>
    <t>5. This form consists of four sheets.  These sheets provide the division head with a written Summary and requests for Revenue, Personal Services,  and Nonpersonal Services expenditure funding.  The sheets are titled (1) Summary, (2) Revenue, (3)Personal Services, and (4) Nonpersonal Services.</t>
  </si>
  <si>
    <t xml:space="preserve">1. This form should be used by Auxiliary Enterprise Units to present their requests for new funding to their division head. The form should be used to request funding associated with the expansion of existing programs, the development of new programs, and building and programming costs associated with opening new facilities. </t>
  </si>
  <si>
    <t>2. Each completed initiative request should be a stand-alone decision package. Do not combine several initiatives/ideas on a single set of initiative request forms.</t>
  </si>
  <si>
    <r>
      <t xml:space="preserve">6. The “Auxiliary Enterprise Initiative Request Template” forms are available as an Excel document on the Office of Budget Management’s web page.  See link in next row.  Use this file to create the forms for each unique initiative.  The detailed instructions listed below will provide guidance in completing the individual sheets required for an initiative.  After entering all data, save the file using a unique name for each initiative.  
</t>
    </r>
    <r>
      <rPr>
        <b/>
        <sz val="11"/>
        <rFont val="Arial"/>
        <family val="2"/>
      </rPr>
      <t xml:space="preserve">Repeat this process for each initiative.  </t>
    </r>
  </si>
  <si>
    <t>4. Nonpersonal Services —Ongoing $: Excel calculation carries forward the Nonpersonal Services — Ongoing Total from sheet 4 of 4.</t>
  </si>
  <si>
    <t>5.  Nonpersonal Services —One Time $:  Excel calculation carries forward the Nonpersonal Services —One Time total from sheet 4 of 4.</t>
  </si>
  <si>
    <t xml:space="preserve">6. Agency Service Charge $: Excel calculation that multiplies the subtotal of Full-time and Part-time Personal services and Ongoing and One-time Nonpersonal Services by the annual rate.  </t>
  </si>
  <si>
    <r>
      <rPr>
        <sz val="14"/>
        <color rgb="FFC00000"/>
        <rFont val="Arial"/>
        <family val="2"/>
      </rPr>
      <t xml:space="preserve">  ► </t>
    </r>
    <r>
      <rPr>
        <sz val="11"/>
        <rFont val="Arial"/>
        <family val="2"/>
      </rPr>
      <t xml:space="preserve">There is a row with the phrase : </t>
    </r>
    <r>
      <rPr>
        <b/>
        <sz val="11"/>
        <color rgb="FFC00000"/>
        <rFont val="Arial"/>
        <family val="2"/>
      </rPr>
      <t>Required to Enter Information in Following Row</t>
    </r>
    <r>
      <rPr>
        <sz val="11"/>
        <color rgb="FFC00000"/>
        <rFont val="Arial"/>
        <family val="2"/>
      </rPr>
      <t xml:space="preserve">.  </t>
    </r>
    <r>
      <rPr>
        <sz val="11"/>
        <rFont val="Arial"/>
        <family val="2"/>
      </rPr>
      <t>This phrase will disappear once the impact information is completed.</t>
    </r>
  </si>
  <si>
    <r>
      <t xml:space="preserve">  </t>
    </r>
    <r>
      <rPr>
        <sz val="11"/>
        <color rgb="FFC00000"/>
        <rFont val="Arial"/>
        <family val="2"/>
      </rPr>
      <t>►</t>
    </r>
    <r>
      <rPr>
        <sz val="11"/>
        <rFont val="Arial"/>
        <family val="2"/>
      </rPr>
      <t xml:space="preserve">Column B of this section lets the user know that data is </t>
    </r>
    <r>
      <rPr>
        <sz val="11"/>
        <color rgb="FFC00000"/>
        <rFont val="Arial"/>
        <family val="2"/>
      </rPr>
      <t>Required</t>
    </r>
    <r>
      <rPr>
        <sz val="11"/>
        <rFont val="Arial"/>
        <family val="2"/>
      </rPr>
      <t xml:space="preserve"> in Column C.  The word </t>
    </r>
    <r>
      <rPr>
        <sz val="11"/>
        <color rgb="FFC00000"/>
        <rFont val="Arial"/>
        <family val="2"/>
      </rPr>
      <t>Required</t>
    </r>
    <r>
      <rPr>
        <sz val="11"/>
        <rFont val="Arial"/>
        <family val="2"/>
      </rPr>
      <t xml:space="preserve"> will disappear as information is completed in Column C.</t>
    </r>
  </si>
  <si>
    <r>
      <t xml:space="preserve">  </t>
    </r>
    <r>
      <rPr>
        <sz val="14"/>
        <color rgb="FFC00000"/>
        <rFont val="Arial"/>
        <family val="2"/>
      </rPr>
      <t xml:space="preserve">► </t>
    </r>
    <r>
      <rPr>
        <sz val="11"/>
        <rFont val="Arial"/>
        <family val="2"/>
      </rPr>
      <t xml:space="preserve">There is a row with the phrase : </t>
    </r>
    <r>
      <rPr>
        <b/>
        <sz val="11"/>
        <color rgb="FFC00000"/>
        <rFont val="Arial"/>
        <family val="2"/>
      </rPr>
      <t>Required to Enter Information in Following Row</t>
    </r>
    <r>
      <rPr>
        <sz val="11"/>
        <color rgb="FFC00000"/>
        <rFont val="Arial"/>
        <family val="2"/>
      </rPr>
      <t xml:space="preserve">.  </t>
    </r>
    <r>
      <rPr>
        <sz val="11"/>
        <rFont val="Arial"/>
        <family val="2"/>
      </rPr>
      <t>This phrase will disappear once the description of how this initiative helps the unit meet this JMU-STAR objective.</t>
    </r>
  </si>
  <si>
    <r>
      <t>Notes:
►</t>
    </r>
    <r>
      <rPr>
        <sz val="11"/>
        <rFont val="Arial"/>
        <family val="2"/>
      </rPr>
      <t>Column B of this section lets the user know that data is</t>
    </r>
    <r>
      <rPr>
        <sz val="11"/>
        <color rgb="FFC00000"/>
        <rFont val="Arial"/>
        <family val="2"/>
      </rPr>
      <t xml:space="preserve"> Required</t>
    </r>
    <r>
      <rPr>
        <sz val="11"/>
        <rFont val="Arial"/>
        <family val="2"/>
      </rPr>
      <t xml:space="preserve"> in Column C.  The word </t>
    </r>
    <r>
      <rPr>
        <sz val="11"/>
        <color rgb="FFC00000"/>
        <rFont val="Arial"/>
        <family val="2"/>
      </rPr>
      <t>Required</t>
    </r>
    <r>
      <rPr>
        <sz val="11"/>
        <rFont val="Arial"/>
        <family val="2"/>
      </rPr>
      <t xml:space="preserve"> will disappear as information is completed in Column C.</t>
    </r>
    <r>
      <rPr>
        <sz val="11"/>
        <color rgb="FFC00000"/>
        <rFont val="Arial"/>
        <family val="2"/>
      </rPr>
      <t xml:space="preserve">
► </t>
    </r>
    <r>
      <rPr>
        <sz val="11"/>
        <rFont val="Arial"/>
        <family val="2"/>
      </rPr>
      <t>At the bottom of this form is a cell that looks like the one below.  It will change as all the information in the form is 
     completed</t>
    </r>
  </si>
  <si>
    <t>Note: At this point all of the phrases with the word Required should have disappeared if the entire section is complete.  If the Entire worksheet is complete the cell at the bottom of the form should now look like the following row.</t>
  </si>
  <si>
    <r>
      <rPr>
        <b/>
        <u/>
        <sz val="11"/>
        <color rgb="FFC00000"/>
        <rFont val="Arial"/>
        <family val="2"/>
      </rPr>
      <t>Benefit Calculations:</t>
    </r>
    <r>
      <rPr>
        <b/>
        <u/>
        <sz val="11"/>
        <rFont val="Arial"/>
        <family val="2"/>
      </rPr>
      <t xml:space="preserve"> </t>
    </r>
    <r>
      <rPr>
        <b/>
        <sz val="11"/>
        <rFont val="Arial"/>
        <family val="2"/>
      </rPr>
      <t xml:space="preserve">These benefit rates are estimates and are subject to Legislative change. </t>
    </r>
  </si>
  <si>
    <r>
      <t>1. </t>
    </r>
    <r>
      <rPr>
        <u/>
        <sz val="11"/>
        <rFont val="Arial"/>
        <family val="2"/>
      </rPr>
      <t>Initiative Priority Number:</t>
    </r>
    <r>
      <rPr>
        <sz val="11"/>
        <rFont val="Arial"/>
        <family val="2"/>
      </rPr>
      <t xml:space="preserve"> Enter into Column C the priority number that this initiative represents for the organizational unit with number one (1) representing the highest priority ranking.</t>
    </r>
  </si>
  <si>
    <r>
      <t>3.</t>
    </r>
    <r>
      <rPr>
        <u/>
        <sz val="11"/>
        <rFont val="Arial"/>
        <family val="2"/>
      </rPr>
      <t> Department Name:</t>
    </r>
    <r>
      <rPr>
        <sz val="11"/>
        <rFont val="Arial"/>
        <family val="2"/>
      </rPr>
      <t xml:space="preserve">  Enter into Column C the title(s) of the individual department(s) or the major organizational unit  for which this initiative provides resources.</t>
    </r>
  </si>
  <si>
    <t xml:space="preserve">2. Full-Time Personal Services FTE/ $: Excel calculation carries forward the Full-time Personal Services Salary and Benefits Total from sheet 3 of 4.  </t>
  </si>
  <si>
    <t>3. Part-Time Personal Services Total FTE/ $: Excel calculation carries forward the Part-Time Personal Services Salary/Wages and Benefits Total from sheet 3 of 4.</t>
  </si>
  <si>
    <r>
      <t xml:space="preserve">  ► </t>
    </r>
    <r>
      <rPr>
        <sz val="11"/>
        <rFont val="Arial"/>
        <family val="2"/>
      </rPr>
      <t>Optional additional justification</t>
    </r>
  </si>
  <si>
    <r>
      <rPr>
        <sz val="14"/>
        <color rgb="FFC00000"/>
        <rFont val="Arial"/>
        <family val="2"/>
      </rPr>
      <t xml:space="preserve">  ► </t>
    </r>
    <r>
      <rPr>
        <sz val="11"/>
        <rFont val="Arial"/>
        <family val="2"/>
      </rPr>
      <t xml:space="preserve">There is a row with the phrase : </t>
    </r>
    <r>
      <rPr>
        <b/>
        <sz val="11"/>
        <color rgb="FFC00000"/>
        <rFont val="Arial"/>
        <family val="2"/>
      </rPr>
      <t>Required Information in Following Row</t>
    </r>
    <r>
      <rPr>
        <sz val="11"/>
        <color rgb="FFC00000"/>
        <rFont val="Arial"/>
        <family val="2"/>
      </rPr>
      <t xml:space="preserve">.  </t>
    </r>
    <r>
      <rPr>
        <sz val="11"/>
        <rFont val="Arial"/>
        <family val="2"/>
      </rPr>
      <t>This phrase will disappear once the description/ justification is completed</t>
    </r>
  </si>
  <si>
    <r>
      <t xml:space="preserve">Full-Time Personal Services Section - </t>
    </r>
    <r>
      <rPr>
        <b/>
        <sz val="10"/>
        <rFont val="Arial"/>
        <family val="2"/>
      </rPr>
      <t>(Final classification and compensation will be determined by Human Resources based on the Position Description)</t>
    </r>
  </si>
  <si>
    <r>
      <t xml:space="preserve">Full-time Personal Services - </t>
    </r>
    <r>
      <rPr>
        <b/>
        <sz val="10"/>
        <rFont val="Arial"/>
        <family val="2"/>
      </rPr>
      <t>(Final classification and compensation will be determined by Human Resources based on the Position Description)</t>
    </r>
  </si>
  <si>
    <t xml:space="preserve">VRS total Percent </t>
  </si>
  <si>
    <t>ORP total Percent</t>
  </si>
  <si>
    <t>HYBRID total Percent</t>
  </si>
  <si>
    <t>VALORS total Percent</t>
  </si>
  <si>
    <t>DEFAULT FOR ALL NEW POSITIONS is HYBRID 2% VOLUNTARY (JMU + 2.5%)</t>
  </si>
  <si>
    <t>(DEFAULT)</t>
  </si>
  <si>
    <t>VRS/HYBRID</t>
  </si>
  <si>
    <r>
      <t xml:space="preserve">3. The summary section of the form should clearly address why the initiative must be supported through the use of new funding and how the initiative will impact the unit's ability to maintain or accomplish its specific planning objectives and the Pillars of the university. Each initiative should relate to only </t>
    </r>
    <r>
      <rPr>
        <b/>
        <u/>
        <sz val="11"/>
        <rFont val="Arial"/>
        <family val="2"/>
      </rPr>
      <t>one</t>
    </r>
    <r>
      <rPr>
        <sz val="11"/>
        <rFont val="Arial"/>
        <family val="2"/>
      </rPr>
      <t xml:space="preserve"> of the Pillars. The  Pillars can be found on the Madison Promise webpage.  The website follows:</t>
    </r>
  </si>
  <si>
    <t xml:space="preserve">Select a Pillar.  Describe how this initiative enables the unit to achieve its objectives in support of the specified characteristic and/or goal. </t>
  </si>
  <si>
    <r>
      <t xml:space="preserve">  ►</t>
    </r>
    <r>
      <rPr>
        <sz val="11"/>
        <rFont val="Arial"/>
        <family val="2"/>
      </rPr>
      <t xml:space="preserve">There is a cell with the phrase : </t>
    </r>
    <r>
      <rPr>
        <b/>
        <sz val="11"/>
        <color rgb="FFC00000"/>
        <rFont val="Arial"/>
        <family val="2"/>
      </rPr>
      <t>Required to Use Drop Down List To Right</t>
    </r>
    <r>
      <rPr>
        <sz val="11"/>
        <color rgb="FFC00000"/>
        <rFont val="Arial"/>
        <family val="2"/>
      </rPr>
      <t xml:space="preserve">.  </t>
    </r>
    <r>
      <rPr>
        <sz val="11"/>
        <rFont val="Arial"/>
        <family val="2"/>
      </rPr>
      <t>This phrase will disappear once the Pillar is selected from a Drop Down List. Click on Drop Down List to find arrow for selection.</t>
    </r>
  </si>
  <si>
    <t>Select the single Pillar associated with this initiative.</t>
  </si>
  <si>
    <t>Auxiliary Enterprise Initiative Request Form FY28</t>
  </si>
  <si>
    <r>
      <t xml:space="preserve"> Identify </t>
    </r>
    <r>
      <rPr>
        <b/>
        <u/>
        <sz val="10"/>
        <rFont val="Arial"/>
        <family val="2"/>
      </rPr>
      <t>ONE</t>
    </r>
    <r>
      <rPr>
        <b/>
        <sz val="10"/>
        <rFont val="Arial"/>
        <family val="2"/>
      </rPr>
      <t xml:space="preserve"> Pillar from the drop down box to which this initiative relates.  Describe how this initiative enables the unit to achieve its objectives in support of the specified characteristic and/or goal. </t>
    </r>
  </si>
  <si>
    <t>Choose One Pillar From Drop Down List:</t>
  </si>
  <si>
    <t xml:space="preserve"> P1: Align curriculum with workforce needs</t>
  </si>
  <si>
    <t xml:space="preserve"> P1: Expand career-connected learning</t>
  </si>
  <si>
    <t xml:space="preserve"> P1: Strengthen employer partnerships</t>
  </si>
  <si>
    <t xml:space="preserve"> P1: Expand need-based scholarships that honor students of merit and achievement.</t>
  </si>
  <si>
    <t xml:space="preserve"> P2: Align faculty and staff workload with strategic priorities</t>
  </si>
  <si>
    <t xml:space="preserve"> P2: Enhance employee well-being</t>
  </si>
  <si>
    <t xml:space="preserve"> P2: Increase compensation competitiveness</t>
  </si>
  <si>
    <t xml:space="preserve"> P2: Modernize technology infrastructure that faculty and staff use to do their work effectively</t>
  </si>
  <si>
    <t xml:space="preserve"> P3: Increase undergraduate research opportunities</t>
  </si>
  <si>
    <t xml:space="preserve"> P3: Expand research infrastructure</t>
  </si>
  <si>
    <t xml:space="preserve"> P3: Grow doctoral programs in key areas</t>
  </si>
  <si>
    <t xml:space="preserve"> P3: Develop centers of excellence</t>
  </si>
  <si>
    <t xml:space="preserve"> P4: Coordinate university-wide partner engagement</t>
  </si>
  <si>
    <t xml:space="preserve"> P4: Align academic programs with workforce needs</t>
  </si>
  <si>
    <t xml:space="preserve"> P4: Expand the College of Health and Behavioral Studies</t>
  </si>
  <si>
    <t xml:space="preserve"> P5: Transforming JMU's physical environment - new residential facilities, the Madison District, and a Living Lab framework that unites learning, living, and community engagement. </t>
  </si>
  <si>
    <t xml:space="preserve"> Other</t>
  </si>
  <si>
    <t>Benefits for 2027-28</t>
  </si>
  <si>
    <r>
      <rPr>
        <sz val="14"/>
        <color rgb="FFFF0000"/>
        <rFont val="Arial"/>
        <family val="2"/>
      </rPr>
      <t>②</t>
    </r>
    <r>
      <rPr>
        <sz val="10"/>
        <rFont val="Arial"/>
        <family val="2"/>
      </rPr>
      <t xml:space="preserve">
Non-Hourly Part-Time  (est)
FY27-28 GA salaries are as follows:               Graduate Assistantships: $10,830;
 Teaching Assistantships: $12,710; 
                      Doctorals: $21,269</t>
    </r>
  </si>
  <si>
    <r>
      <rPr>
        <sz val="14"/>
        <color rgb="FFFF0000"/>
        <rFont val="Arial"/>
        <family val="2"/>
      </rPr>
      <t>②</t>
    </r>
    <r>
      <rPr>
        <sz val="10"/>
        <rFont val="Arial"/>
        <family val="2"/>
      </rPr>
      <t xml:space="preserve">
Hourly Part-Time (est)                                               Minimum wage rate: $15.00/hr                                                  Maximum annual hours for General Wages cannot exceed 1,500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</si>
</sst>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42" formatCode="_(&quot;$&quot;* #,##0_);_(&quot;$&quot;* \(#,##0\);_(&quot;$&quot;* &quot;-&quot;_);_(@_)"/>
    <numFmt numFmtId="43" formatCode="_(* #,##0.00_);_(* \(#,##0.00\);_(* &quot;-&quot;??_);_(@_)"/>
    <numFmt numFmtId="164" formatCode="_(* #,##0_);_(* \(#,##0\);_(* &quot;-&quot;??_);_(@_)"/>
    <numFmt numFmtId="165" formatCode="0.0000"/>
    <numFmt numFmtId="166" formatCode="&quot;$&quot;#,##0"/>
  </numFmts>
  <fonts count="44" x14ac:knownFonts="1">
    <font>
      <sz val="10"/>
      <name val="Arial"/>
    </font>
    <font>
      <b/>
      <sz val="10"/>
      <name val="Arial"/>
      <family val="2"/>
    </font>
    <font>
      <b/>
      <sz val="12"/>
      <name val="Arial"/>
      <family val="2"/>
    </font>
    <font>
      <sz val="10"/>
      <name val="Arial"/>
      <family val="2"/>
    </font>
    <font>
      <b/>
      <sz val="10"/>
      <name val="Arial"/>
      <family val="2"/>
    </font>
    <font>
      <b/>
      <u/>
      <sz val="10"/>
      <name val="Arial"/>
      <family val="2"/>
    </font>
    <font>
      <sz val="10"/>
      <name val="Arial"/>
      <family val="2"/>
    </font>
    <font>
      <sz val="8"/>
      <name val="Arial"/>
      <family val="2"/>
    </font>
    <font>
      <sz val="12"/>
      <name val="Arial"/>
      <family val="2"/>
    </font>
    <font>
      <b/>
      <sz val="9"/>
      <name val="Arial"/>
      <family val="2"/>
    </font>
    <font>
      <u/>
      <sz val="10"/>
      <color theme="10"/>
      <name val="Arial"/>
      <family val="2"/>
    </font>
    <font>
      <b/>
      <sz val="10"/>
      <color rgb="FF6600CC"/>
      <name val="Arial"/>
      <family val="2"/>
    </font>
    <font>
      <sz val="10"/>
      <color indexed="12"/>
      <name val="Arial"/>
      <family val="2"/>
    </font>
    <font>
      <sz val="10"/>
      <name val="Calibri"/>
      <family val="2"/>
    </font>
    <font>
      <b/>
      <sz val="12"/>
      <color rgb="FF6600CC"/>
      <name val="Arial"/>
      <family val="2"/>
    </font>
    <font>
      <b/>
      <sz val="14"/>
      <name val="Arial"/>
      <family val="2"/>
    </font>
    <font>
      <sz val="14"/>
      <name val="Arial"/>
      <family val="2"/>
    </font>
    <font>
      <b/>
      <u/>
      <sz val="14"/>
      <color rgb="FF290AAE"/>
      <name val="Arial"/>
      <family val="2"/>
    </font>
    <font>
      <sz val="14"/>
      <color rgb="FFFF0000"/>
      <name val="Calibri"/>
      <family val="2"/>
    </font>
    <font>
      <sz val="16"/>
      <color rgb="FFFF0000"/>
      <name val="Calibri"/>
      <family val="2"/>
    </font>
    <font>
      <sz val="14"/>
      <color rgb="FFFF0000"/>
      <name val="Arial"/>
      <family val="2"/>
    </font>
    <font>
      <sz val="10"/>
      <color rgb="FFFF0000"/>
      <name val="Arial"/>
      <family val="2"/>
    </font>
    <font>
      <b/>
      <sz val="11"/>
      <color rgb="FFFF0000"/>
      <name val="Arial"/>
      <family val="2"/>
    </font>
    <font>
      <b/>
      <sz val="11"/>
      <name val="Arial"/>
      <family val="2"/>
    </font>
    <font>
      <b/>
      <sz val="14"/>
      <name val="Rockwell"/>
      <family val="1"/>
    </font>
    <font>
      <b/>
      <sz val="12"/>
      <color rgb="FFFF0000"/>
      <name val="Calibri"/>
      <family val="2"/>
    </font>
    <font>
      <sz val="10"/>
      <color rgb="FFC00000"/>
      <name val="Calibri"/>
      <family val="2"/>
    </font>
    <font>
      <b/>
      <sz val="10"/>
      <color rgb="FFFF0000"/>
      <name val="Arial"/>
      <family val="2"/>
    </font>
    <font>
      <sz val="9"/>
      <name val="Arial"/>
      <family val="2"/>
    </font>
    <font>
      <sz val="10"/>
      <name val="Arial"/>
      <family val="2"/>
    </font>
    <font>
      <b/>
      <u/>
      <sz val="12"/>
      <name val="Arial"/>
      <family val="2"/>
    </font>
    <font>
      <sz val="11"/>
      <name val="Arial"/>
      <family val="2"/>
    </font>
    <font>
      <b/>
      <u/>
      <sz val="11"/>
      <name val="Arial"/>
      <family val="2"/>
    </font>
    <font>
      <b/>
      <u/>
      <sz val="14"/>
      <name val="Arial"/>
      <family val="2"/>
    </font>
    <font>
      <b/>
      <sz val="11"/>
      <color rgb="FFC00000"/>
      <name val="Arial"/>
      <family val="2"/>
    </font>
    <font>
      <sz val="11"/>
      <color rgb="FFC00000"/>
      <name val="Arial"/>
      <family val="2"/>
    </font>
    <font>
      <u/>
      <sz val="11"/>
      <name val="Arial"/>
      <family val="2"/>
    </font>
    <font>
      <sz val="14"/>
      <color rgb="FFC00000"/>
      <name val="Arial"/>
      <family val="2"/>
    </font>
    <font>
      <b/>
      <sz val="16"/>
      <color rgb="FFC00000"/>
      <name val="Arial"/>
      <family val="2"/>
    </font>
    <font>
      <b/>
      <sz val="14"/>
      <color rgb="FF7030A0"/>
      <name val="Arial"/>
      <family val="2"/>
    </font>
    <font>
      <u/>
      <sz val="11"/>
      <color rgb="FFC00000"/>
      <name val="Arial"/>
      <family val="2"/>
    </font>
    <font>
      <sz val="11"/>
      <color rgb="FF7030A0"/>
      <name val="Arial"/>
      <family val="2"/>
    </font>
    <font>
      <b/>
      <u/>
      <sz val="11"/>
      <color rgb="FFC00000"/>
      <name val="Arial"/>
      <family val="2"/>
    </font>
    <font>
      <sz val="9"/>
      <color rgb="FF000000"/>
      <name val="Arial"/>
      <family val="2"/>
    </font>
  </fonts>
  <fills count="19">
    <fill>
      <patternFill patternType="none"/>
    </fill>
    <fill>
      <patternFill patternType="gray125"/>
    </fill>
    <fill>
      <patternFill patternType="solid">
        <fgColor theme="0" tint="-0.34998626667073579"/>
        <bgColor indexed="64"/>
      </patternFill>
    </fill>
    <fill>
      <patternFill patternType="solid">
        <fgColor theme="6" tint="0.59999389629810485"/>
        <bgColor indexed="64"/>
      </patternFill>
    </fill>
    <fill>
      <patternFill patternType="solid">
        <fgColor rgb="FFFFFF00"/>
        <bgColor indexed="64"/>
      </patternFill>
    </fill>
    <fill>
      <patternFill patternType="solid">
        <fgColor theme="0" tint="-0.249977111117893"/>
        <bgColor indexed="64"/>
      </patternFill>
    </fill>
    <fill>
      <patternFill patternType="solid">
        <fgColor rgb="FFFFC000"/>
        <bgColor indexed="64"/>
      </patternFill>
    </fill>
    <fill>
      <patternFill patternType="solid">
        <fgColor theme="6" tint="0.39997558519241921"/>
        <bgColor indexed="64"/>
      </patternFill>
    </fill>
    <fill>
      <patternFill patternType="solid">
        <fgColor theme="6" tint="0.39994506668294322"/>
        <bgColor indexed="64"/>
      </patternFill>
    </fill>
    <fill>
      <patternFill patternType="solid">
        <fgColor theme="4" tint="0.39994506668294322"/>
        <bgColor indexed="64"/>
      </patternFill>
    </fill>
    <fill>
      <patternFill patternType="solid">
        <fgColor theme="0" tint="-0.24994659260841701"/>
        <bgColor indexed="64"/>
      </patternFill>
    </fill>
    <fill>
      <patternFill patternType="solid">
        <fgColor theme="6" tint="0.59996337778862885"/>
        <bgColor indexed="64"/>
      </patternFill>
    </fill>
    <fill>
      <patternFill patternType="solid">
        <fgColor theme="4" tint="0.79998168889431442"/>
        <bgColor indexed="64"/>
      </patternFill>
    </fill>
    <fill>
      <patternFill patternType="solid">
        <fgColor rgb="FFFFFF99"/>
        <bgColor indexed="64"/>
      </patternFill>
    </fill>
    <fill>
      <patternFill patternType="solid">
        <fgColor indexed="22"/>
        <bgColor indexed="64"/>
      </patternFill>
    </fill>
    <fill>
      <patternFill patternType="gray0625">
        <bgColor rgb="FFFFFF00"/>
      </patternFill>
    </fill>
    <fill>
      <patternFill patternType="solid">
        <fgColor theme="7" tint="0.79998168889431442"/>
        <bgColor indexed="64"/>
      </patternFill>
    </fill>
    <fill>
      <patternFill patternType="solid">
        <fgColor theme="0" tint="-0.499984740745262"/>
        <bgColor indexed="64"/>
      </patternFill>
    </fill>
    <fill>
      <patternFill patternType="solid">
        <fgColor rgb="FF99FF33"/>
        <bgColor indexed="64"/>
      </patternFill>
    </fill>
  </fills>
  <borders count="156">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ck">
        <color rgb="FF6600CC"/>
      </left>
      <right/>
      <top style="thick">
        <color rgb="FF6600CC"/>
      </top>
      <bottom style="thick">
        <color rgb="FF6600CC"/>
      </bottom>
      <diagonal/>
    </border>
    <border>
      <left/>
      <right/>
      <top style="thick">
        <color rgb="FF6600CC"/>
      </top>
      <bottom style="thick">
        <color rgb="FF6600CC"/>
      </bottom>
      <diagonal/>
    </border>
    <border>
      <left/>
      <right style="thick">
        <color rgb="FF6600CC"/>
      </right>
      <top style="thick">
        <color rgb="FF6600CC"/>
      </top>
      <bottom style="thick">
        <color rgb="FF6600CC"/>
      </bottom>
      <diagonal/>
    </border>
    <border>
      <left/>
      <right/>
      <top style="thick">
        <color rgb="FF6600CC"/>
      </top>
      <bottom/>
      <diagonal/>
    </border>
    <border>
      <left/>
      <right style="thick">
        <color rgb="FF6600CC"/>
      </right>
      <top style="thick">
        <color rgb="FF6600CC"/>
      </top>
      <bottom/>
      <diagonal/>
    </border>
    <border>
      <left/>
      <right/>
      <top/>
      <bottom style="thick">
        <color rgb="FF6600CC"/>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34998626667073579"/>
      </left>
      <right style="thin">
        <color theme="0" tint="-0.34998626667073579"/>
      </right>
      <top style="medium">
        <color indexed="64"/>
      </top>
      <bottom style="medium">
        <color indexed="64"/>
      </bottom>
      <diagonal/>
    </border>
    <border>
      <left style="medium">
        <color indexed="64"/>
      </left>
      <right style="medium">
        <color indexed="64"/>
      </right>
      <top style="thick">
        <color rgb="FF6600CC"/>
      </top>
      <bottom style="medium">
        <color indexed="64"/>
      </bottom>
      <diagonal/>
    </border>
    <border>
      <left style="medium">
        <color indexed="64"/>
      </left>
      <right/>
      <top style="thick">
        <color rgb="FF6600CC"/>
      </top>
      <bottom style="medium">
        <color indexed="64"/>
      </bottom>
      <diagonal/>
    </border>
    <border>
      <left/>
      <right/>
      <top style="thick">
        <color rgb="FF6600CC"/>
      </top>
      <bottom style="medium">
        <color indexed="64"/>
      </bottom>
      <diagonal/>
    </border>
    <border>
      <left/>
      <right style="medium">
        <color indexed="64"/>
      </right>
      <top style="thick">
        <color rgb="FF6600CC"/>
      </top>
      <bottom style="medium">
        <color indexed="64"/>
      </bottom>
      <diagonal/>
    </border>
    <border>
      <left style="medium">
        <color indexed="64"/>
      </left>
      <right style="thick">
        <color rgb="FF6600CC"/>
      </right>
      <top style="medium">
        <color indexed="64"/>
      </top>
      <bottom style="medium">
        <color indexed="64"/>
      </bottom>
      <diagonal/>
    </border>
    <border>
      <left style="medium">
        <color indexed="64"/>
      </left>
      <right style="medium">
        <color indexed="64"/>
      </right>
      <top style="medium">
        <color indexed="64"/>
      </top>
      <bottom style="thick">
        <color rgb="FF6600CC"/>
      </bottom>
      <diagonal/>
    </border>
    <border>
      <left style="thin">
        <color theme="0" tint="-0.34998626667073579"/>
      </left>
      <right style="thin">
        <color theme="0" tint="-0.34998626667073579"/>
      </right>
      <top style="medium">
        <color indexed="64"/>
      </top>
      <bottom style="thick">
        <color rgb="FF6600CC"/>
      </bottom>
      <diagonal/>
    </border>
    <border>
      <left/>
      <right style="medium">
        <color indexed="64"/>
      </right>
      <top style="medium">
        <color indexed="64"/>
      </top>
      <bottom style="thick">
        <color rgb="FF6600CC"/>
      </bottom>
      <diagonal/>
    </border>
    <border>
      <left style="medium">
        <color indexed="64"/>
      </left>
      <right/>
      <top style="medium">
        <color indexed="64"/>
      </top>
      <bottom style="thick">
        <color rgb="FF6600CC"/>
      </bottom>
      <diagonal/>
    </border>
    <border>
      <left style="medium">
        <color indexed="64"/>
      </left>
      <right style="medium">
        <color indexed="64"/>
      </right>
      <top style="thin">
        <color indexed="64"/>
      </top>
      <bottom style="thick">
        <color rgb="FF6600CC"/>
      </bottom>
      <diagonal/>
    </border>
    <border>
      <left style="medium">
        <color indexed="64"/>
      </left>
      <right/>
      <top style="thin">
        <color indexed="64"/>
      </top>
      <bottom style="thick">
        <color rgb="FF6600CC"/>
      </bottom>
      <diagonal/>
    </border>
    <border>
      <left style="medium">
        <color indexed="64"/>
      </left>
      <right style="thick">
        <color rgb="FF6600CC"/>
      </right>
      <top style="thin">
        <color indexed="64"/>
      </top>
      <bottom style="thick">
        <color rgb="FF6600CC"/>
      </bottom>
      <diagonal/>
    </border>
    <border>
      <left/>
      <right/>
      <top style="thick">
        <color rgb="FF290AAE"/>
      </top>
      <bottom/>
      <diagonal/>
    </border>
    <border>
      <left/>
      <right/>
      <top style="thick">
        <color rgb="FF290AAE"/>
      </top>
      <bottom style="medium">
        <color indexed="64"/>
      </bottom>
      <diagonal/>
    </border>
    <border>
      <left style="medium">
        <color indexed="64"/>
      </left>
      <right style="medium">
        <color indexed="64"/>
      </right>
      <top style="medium">
        <color indexed="64"/>
      </top>
      <bottom style="thick">
        <color rgb="FF290AAE"/>
      </bottom>
      <diagonal/>
    </border>
    <border>
      <left/>
      <right style="thick">
        <color rgb="FF6600CC"/>
      </right>
      <top/>
      <bottom style="medium">
        <color indexed="64"/>
      </bottom>
      <diagonal/>
    </border>
    <border>
      <left/>
      <right style="medium">
        <color indexed="64"/>
      </right>
      <top style="medium">
        <color indexed="64"/>
      </top>
      <bottom style="thick">
        <color rgb="FF290AAE"/>
      </bottom>
      <diagonal/>
    </border>
    <border>
      <left style="medium">
        <color indexed="64"/>
      </left>
      <right/>
      <top style="medium">
        <color indexed="64"/>
      </top>
      <bottom style="thick">
        <color rgb="FF290AAE"/>
      </bottom>
      <diagonal/>
    </border>
    <border>
      <left style="thin">
        <color indexed="64"/>
      </left>
      <right/>
      <top style="thin">
        <color indexed="64"/>
      </top>
      <bottom style="thick">
        <color rgb="FF6600CC"/>
      </bottom>
      <diagonal/>
    </border>
    <border>
      <left/>
      <right/>
      <top style="medium">
        <color indexed="64"/>
      </top>
      <bottom style="thick">
        <color rgb="FF6600CC"/>
      </bottom>
      <diagonal/>
    </border>
    <border>
      <left/>
      <right/>
      <top style="medium">
        <color indexed="64"/>
      </top>
      <bottom style="thick">
        <color rgb="FF290AAE"/>
      </bottom>
      <diagonal/>
    </border>
    <border>
      <left/>
      <right style="medium">
        <color indexed="64"/>
      </right>
      <top style="thin">
        <color theme="0" tint="-0.24994659260841701"/>
      </top>
      <bottom style="thin">
        <color theme="0" tint="-0.24994659260841701"/>
      </bottom>
      <diagonal/>
    </border>
    <border>
      <left/>
      <right/>
      <top style="thick">
        <color indexed="64"/>
      </top>
      <bottom style="thick">
        <color indexed="64"/>
      </bottom>
      <diagonal/>
    </border>
    <border>
      <left style="thick">
        <color indexed="64"/>
      </left>
      <right style="thin">
        <color indexed="64"/>
      </right>
      <top style="thick">
        <color indexed="64"/>
      </top>
      <bottom/>
      <diagonal/>
    </border>
    <border>
      <left/>
      <right style="medium">
        <color indexed="64"/>
      </right>
      <top style="thick">
        <color indexed="64"/>
      </top>
      <bottom style="thin">
        <color theme="0" tint="-0.24994659260841701"/>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right style="medium">
        <color indexed="64"/>
      </right>
      <top style="thin">
        <color theme="0" tint="-0.24994659260841701"/>
      </top>
      <bottom style="thick">
        <color indexed="64"/>
      </bottom>
      <diagonal/>
    </border>
    <border>
      <left/>
      <right style="medium">
        <color indexed="64"/>
      </right>
      <top style="thick">
        <color indexed="64"/>
      </top>
      <bottom style="thick">
        <color indexed="64"/>
      </bottom>
      <diagonal/>
    </border>
    <border>
      <left style="medium">
        <color indexed="64"/>
      </left>
      <right/>
      <top style="thick">
        <color indexed="64"/>
      </top>
      <bottom style="thick">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style="medium">
        <color indexed="64"/>
      </bottom>
      <diagonal/>
    </border>
    <border>
      <left/>
      <right style="medium">
        <color indexed="64"/>
      </right>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diagonal/>
    </border>
    <border>
      <left style="thin">
        <color rgb="FFFF0000"/>
      </left>
      <right style="thin">
        <color rgb="FFFF0000"/>
      </right>
      <top style="thin">
        <color rgb="FFFF0000"/>
      </top>
      <bottom style="thin">
        <color rgb="FFFF0000"/>
      </bottom>
      <diagonal/>
    </border>
    <border>
      <left style="thin">
        <color rgb="FF7030A0"/>
      </left>
      <right style="thin">
        <color rgb="FF7030A0"/>
      </right>
      <top style="thin">
        <color rgb="FF7030A0"/>
      </top>
      <bottom style="thin">
        <color rgb="FF7030A0"/>
      </bottom>
      <diagonal/>
    </border>
    <border>
      <left/>
      <right/>
      <top style="thin">
        <color rgb="FF7030A0"/>
      </top>
      <bottom/>
      <diagonal/>
    </border>
    <border>
      <left style="medium">
        <color rgb="FF0000FF"/>
      </left>
      <right style="medium">
        <color rgb="FF0000FF"/>
      </right>
      <top style="medium">
        <color rgb="FF0000FF"/>
      </top>
      <bottom style="medium">
        <color rgb="FF0000FF"/>
      </bottom>
      <diagonal/>
    </border>
    <border>
      <left style="thin">
        <color rgb="FF0000FF"/>
      </left>
      <right style="thin">
        <color rgb="FF0000FF"/>
      </right>
      <top style="thin">
        <color rgb="FF0000FF"/>
      </top>
      <bottom style="thin">
        <color rgb="FF0000FF"/>
      </bottom>
      <diagonal/>
    </border>
    <border>
      <left style="medium">
        <color indexed="64"/>
      </left>
      <right style="medium">
        <color indexed="64"/>
      </right>
      <top style="thin">
        <color theme="0" tint="-0.24994659260841701"/>
      </top>
      <bottom/>
      <diagonal/>
    </border>
    <border>
      <left style="medium">
        <color indexed="64"/>
      </left>
      <right style="medium">
        <color indexed="64"/>
      </right>
      <top style="thin">
        <color theme="0" tint="-0.24994659260841701"/>
      </top>
      <bottom style="thin">
        <color indexed="64"/>
      </bottom>
      <diagonal/>
    </border>
    <border>
      <left style="thick">
        <color rgb="FF0000FF"/>
      </left>
      <right/>
      <top style="thick">
        <color rgb="FF0000FF"/>
      </top>
      <bottom/>
      <diagonal/>
    </border>
    <border>
      <left/>
      <right/>
      <top style="thick">
        <color rgb="FF0000FF"/>
      </top>
      <bottom/>
      <diagonal/>
    </border>
    <border>
      <left/>
      <right style="thick">
        <color rgb="FF0000FF"/>
      </right>
      <top style="thick">
        <color rgb="FF0000FF"/>
      </top>
      <bottom/>
      <diagonal/>
    </border>
    <border>
      <left style="thick">
        <color rgb="FF0000FF"/>
      </left>
      <right/>
      <top/>
      <bottom/>
      <diagonal/>
    </border>
    <border>
      <left/>
      <right style="thick">
        <color rgb="FF0000FF"/>
      </right>
      <top/>
      <bottom style="thick">
        <color rgb="FF6600CC"/>
      </bottom>
      <diagonal/>
    </border>
    <border>
      <left style="thick">
        <color rgb="FF0000FF"/>
      </left>
      <right/>
      <top style="thick">
        <color rgb="FF6600CC"/>
      </top>
      <bottom/>
      <diagonal/>
    </border>
    <border>
      <left style="medium">
        <color indexed="64"/>
      </left>
      <right style="thick">
        <color rgb="FF0000FF"/>
      </right>
      <top style="thick">
        <color rgb="FF6600CC"/>
      </top>
      <bottom style="medium">
        <color indexed="64"/>
      </bottom>
      <diagonal/>
    </border>
    <border>
      <left style="thick">
        <color rgb="FF0000FF"/>
      </left>
      <right style="thin">
        <color indexed="64"/>
      </right>
      <top style="thin">
        <color indexed="64"/>
      </top>
      <bottom style="thin">
        <color indexed="64"/>
      </bottom>
      <diagonal/>
    </border>
    <border>
      <left style="medium">
        <color indexed="64"/>
      </left>
      <right style="thick">
        <color rgb="FF0000FF"/>
      </right>
      <top style="medium">
        <color indexed="64"/>
      </top>
      <bottom style="medium">
        <color indexed="64"/>
      </bottom>
      <diagonal/>
    </border>
    <border>
      <left style="thick">
        <color rgb="FF0000FF"/>
      </left>
      <right style="medium">
        <color indexed="64"/>
      </right>
      <top/>
      <bottom/>
      <diagonal/>
    </border>
    <border>
      <left style="medium">
        <color indexed="64"/>
      </left>
      <right style="thick">
        <color rgb="FF0000FF"/>
      </right>
      <top/>
      <bottom/>
      <diagonal/>
    </border>
    <border>
      <left style="thick">
        <color rgb="FF0000FF"/>
      </left>
      <right/>
      <top style="medium">
        <color indexed="64"/>
      </top>
      <bottom style="thick">
        <color rgb="FF6600CC"/>
      </bottom>
      <diagonal/>
    </border>
    <border>
      <left style="medium">
        <color indexed="64"/>
      </left>
      <right style="thick">
        <color rgb="FF0000FF"/>
      </right>
      <top style="medium">
        <color indexed="64"/>
      </top>
      <bottom style="thick">
        <color rgb="FF6600CC"/>
      </bottom>
      <diagonal/>
    </border>
    <border>
      <left style="thick">
        <color rgb="FF0000FF"/>
      </left>
      <right/>
      <top/>
      <bottom style="thick">
        <color rgb="FF0000FF"/>
      </bottom>
      <diagonal/>
    </border>
    <border>
      <left/>
      <right/>
      <top/>
      <bottom style="thick">
        <color rgb="FF0000FF"/>
      </bottom>
      <diagonal/>
    </border>
    <border>
      <left/>
      <right style="thick">
        <color rgb="FF0000FF"/>
      </right>
      <top/>
      <bottom style="thick">
        <color rgb="FF0000FF"/>
      </bottom>
      <diagonal/>
    </border>
    <border>
      <left style="thick">
        <color rgb="FF0000FF"/>
      </left>
      <right/>
      <top/>
      <bottom style="thick">
        <color rgb="FF6600CC"/>
      </bottom>
      <diagonal/>
    </border>
    <border>
      <left style="thick">
        <color rgb="FF0000FF"/>
      </left>
      <right/>
      <top style="thick">
        <color rgb="FF6600CC"/>
      </top>
      <bottom style="medium">
        <color indexed="64"/>
      </bottom>
      <diagonal/>
    </border>
    <border>
      <left style="thick">
        <color rgb="FF0000FF"/>
      </left>
      <right style="thin">
        <color theme="0" tint="-0.34998626667073579"/>
      </right>
      <top style="medium">
        <color indexed="64"/>
      </top>
      <bottom style="medium">
        <color indexed="64"/>
      </bottom>
      <diagonal/>
    </border>
    <border>
      <left style="thick">
        <color rgb="FF0000FF"/>
      </left>
      <right style="thin">
        <color theme="0" tint="-0.34998626667073579"/>
      </right>
      <top style="medium">
        <color indexed="64"/>
      </top>
      <bottom style="thick">
        <color rgb="FF6600CC"/>
      </bottom>
      <diagonal/>
    </border>
    <border>
      <left style="thick">
        <color rgb="FF0000FF"/>
      </left>
      <right/>
      <top style="thin">
        <color rgb="FF0000FF"/>
      </top>
      <bottom style="thick">
        <color rgb="FF6600CC"/>
      </bottom>
      <diagonal/>
    </border>
    <border>
      <left/>
      <right/>
      <top style="thin">
        <color rgb="FF0000FF"/>
      </top>
      <bottom style="thick">
        <color rgb="FF6600CC"/>
      </bottom>
      <diagonal/>
    </border>
    <border>
      <left/>
      <right style="thick">
        <color rgb="FF0000FF"/>
      </right>
      <top style="thin">
        <color rgb="FF0000FF"/>
      </top>
      <bottom style="thick">
        <color rgb="FF6600CC"/>
      </bottom>
      <diagonal/>
    </border>
    <border>
      <left/>
      <right style="thick">
        <color rgb="FF0000FF"/>
      </right>
      <top/>
      <bottom/>
      <diagonal/>
    </border>
    <border>
      <left/>
      <right style="thick">
        <color rgb="FF0000FF"/>
      </right>
      <top style="thick">
        <color rgb="FF6600CC"/>
      </top>
      <bottom/>
      <diagonal/>
    </border>
    <border>
      <left style="medium">
        <color indexed="64"/>
      </left>
      <right style="thick">
        <color rgb="FF0000FF"/>
      </right>
      <top style="medium">
        <color indexed="64"/>
      </top>
      <bottom/>
      <diagonal/>
    </border>
    <border>
      <left style="medium">
        <color indexed="64"/>
      </left>
      <right style="thick">
        <color rgb="FF0000FF"/>
      </right>
      <top/>
      <bottom style="medium">
        <color indexed="64"/>
      </bottom>
      <diagonal/>
    </border>
    <border>
      <left style="thick">
        <color rgb="FF0000FF"/>
      </left>
      <right style="medium">
        <color indexed="64"/>
      </right>
      <top style="medium">
        <color indexed="64"/>
      </top>
      <bottom style="medium">
        <color indexed="64"/>
      </bottom>
      <diagonal/>
    </border>
    <border>
      <left style="thick">
        <color rgb="FF0000FF"/>
      </left>
      <right style="medium">
        <color indexed="64"/>
      </right>
      <top style="thin">
        <color indexed="64"/>
      </top>
      <bottom style="thick">
        <color rgb="FF6600CC"/>
      </bottom>
      <diagonal/>
    </border>
    <border>
      <left style="thick">
        <color rgb="FF0000FF"/>
      </left>
      <right/>
      <top/>
      <bottom style="medium">
        <color indexed="64"/>
      </bottom>
      <diagonal/>
    </border>
    <border>
      <left style="thick">
        <color rgb="FF0000FF"/>
      </left>
      <right style="medium">
        <color indexed="64"/>
      </right>
      <top/>
      <bottom style="thick">
        <color rgb="FF6600CC"/>
      </bottom>
      <diagonal/>
    </border>
    <border>
      <left style="thick">
        <color rgb="FF0000FF"/>
      </left>
      <right/>
      <top style="thick">
        <color rgb="FF290AAE"/>
      </top>
      <bottom/>
      <diagonal/>
    </border>
    <border>
      <left style="thick">
        <color rgb="FF0000FF"/>
      </left>
      <right/>
      <top style="medium">
        <color indexed="64"/>
      </top>
      <bottom style="thick">
        <color rgb="FF290AAE"/>
      </bottom>
      <diagonal/>
    </border>
    <border>
      <left style="thick">
        <color rgb="FF0000FF"/>
      </left>
      <right style="medium">
        <color indexed="64"/>
      </right>
      <top style="medium">
        <color indexed="64"/>
      </top>
      <bottom style="thick">
        <color rgb="FF6600CC"/>
      </bottom>
      <diagonal/>
    </border>
    <border>
      <left style="thick">
        <color rgb="FF0000FF"/>
      </left>
      <right/>
      <top style="thin">
        <color rgb="FF0000FF"/>
      </top>
      <bottom/>
      <diagonal/>
    </border>
    <border>
      <left/>
      <right style="thick">
        <color rgb="FF6600CC"/>
      </right>
      <top style="thin">
        <color rgb="FF0000FF"/>
      </top>
      <bottom/>
      <diagonal/>
    </border>
    <border>
      <left/>
      <right/>
      <top style="thin">
        <color rgb="FF0000FF"/>
      </top>
      <bottom/>
      <diagonal/>
    </border>
    <border>
      <left style="thick">
        <color rgb="FF0000FF"/>
      </left>
      <right/>
      <top style="thick">
        <color rgb="FF6600CC"/>
      </top>
      <bottom style="thin">
        <color rgb="FF0000FF"/>
      </bottom>
      <diagonal/>
    </border>
    <border>
      <left style="thick">
        <color rgb="FF0000FF"/>
      </left>
      <right/>
      <top style="thick">
        <color rgb="FF0000FF"/>
      </top>
      <bottom style="thick">
        <color rgb="FF0000FF"/>
      </bottom>
      <diagonal/>
    </border>
    <border>
      <left/>
      <right/>
      <top style="thick">
        <color rgb="FF0000FF"/>
      </top>
      <bottom style="thick">
        <color rgb="FF0000FF"/>
      </bottom>
      <diagonal/>
    </border>
    <border>
      <left/>
      <right style="thick">
        <color rgb="FF0000FF"/>
      </right>
      <top style="thick">
        <color rgb="FF0000FF"/>
      </top>
      <bottom style="thick">
        <color rgb="FF0000FF"/>
      </bottom>
      <diagonal/>
    </border>
    <border>
      <left/>
      <right style="thick">
        <color rgb="FF0000FF"/>
      </right>
      <top style="thin">
        <color rgb="FF0000FF"/>
      </top>
      <bottom/>
      <diagonal/>
    </border>
    <border>
      <left/>
      <right style="thick">
        <color rgb="FF0000FF"/>
      </right>
      <top/>
      <bottom style="medium">
        <color indexed="64"/>
      </bottom>
      <diagonal/>
    </border>
    <border>
      <left/>
      <right style="thick">
        <color rgb="FF0000FF"/>
      </right>
      <top style="thick">
        <color rgb="FF290AAE"/>
      </top>
      <bottom style="medium">
        <color indexed="64"/>
      </bottom>
      <diagonal/>
    </border>
    <border>
      <left style="medium">
        <color indexed="64"/>
      </left>
      <right style="thick">
        <color rgb="FF0000FF"/>
      </right>
      <top style="medium">
        <color indexed="64"/>
      </top>
      <bottom style="thick">
        <color rgb="FF290AAE"/>
      </bottom>
      <diagonal/>
    </border>
    <border>
      <left style="medium">
        <color indexed="64"/>
      </left>
      <right style="thick">
        <color rgb="FF0000FF"/>
      </right>
      <top/>
      <bottom style="thick">
        <color rgb="FF0000FF"/>
      </bottom>
      <diagonal/>
    </border>
    <border>
      <left style="thick">
        <color rgb="FF0000FF"/>
      </left>
      <right style="medium">
        <color indexed="64"/>
      </right>
      <top style="medium">
        <color indexed="64"/>
      </top>
      <bottom style="thin">
        <color theme="0" tint="-0.24994659260841701"/>
      </bottom>
      <diagonal/>
    </border>
    <border>
      <left/>
      <right/>
      <top style="medium">
        <color indexed="64"/>
      </top>
      <bottom style="thin">
        <color theme="0" tint="-0.24994659260841701"/>
      </bottom>
      <diagonal/>
    </border>
    <border>
      <left style="medium">
        <color indexed="64"/>
      </left>
      <right style="thick">
        <color rgb="FF6600CC"/>
      </right>
      <top style="medium">
        <color indexed="64"/>
      </top>
      <bottom style="thin">
        <color theme="0" tint="-0.24994659260841701"/>
      </bottom>
      <diagonal/>
    </border>
    <border>
      <left style="thick">
        <color rgb="FF0000FF"/>
      </left>
      <right style="medium">
        <color indexed="64"/>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medium">
        <color indexed="64"/>
      </left>
      <right style="thick">
        <color rgb="FF6600CC"/>
      </right>
      <top style="thin">
        <color theme="0" tint="-0.24994659260841701"/>
      </top>
      <bottom style="thin">
        <color theme="0" tint="-0.24994659260841701"/>
      </bottom>
      <diagonal/>
    </border>
    <border>
      <left style="thick">
        <color rgb="FF0000FF"/>
      </left>
      <right style="medium">
        <color indexed="64"/>
      </right>
      <top style="thin">
        <color theme="0" tint="-0.24994659260841701"/>
      </top>
      <bottom style="thin">
        <color indexed="64"/>
      </bottom>
      <diagonal/>
    </border>
    <border>
      <left/>
      <right/>
      <top style="thin">
        <color theme="0" tint="-0.24994659260841701"/>
      </top>
      <bottom style="thin">
        <color indexed="64"/>
      </bottom>
      <diagonal/>
    </border>
    <border>
      <left style="medium">
        <color indexed="64"/>
      </left>
      <right style="thick">
        <color rgb="FF6600CC"/>
      </right>
      <top style="thin">
        <color theme="0" tint="-0.24994659260841701"/>
      </top>
      <bottom style="thin">
        <color indexed="64"/>
      </bottom>
      <diagonal/>
    </border>
    <border>
      <left style="medium">
        <color indexed="64"/>
      </left>
      <right/>
      <top style="medium">
        <color indexed="64"/>
      </top>
      <bottom style="thin">
        <color theme="0" tint="-0.24994659260841701"/>
      </bottom>
      <diagonal/>
    </border>
    <border>
      <left style="medium">
        <color indexed="64"/>
      </left>
      <right style="thick">
        <color rgb="FF0000FF"/>
      </right>
      <top style="medium">
        <color indexed="64"/>
      </top>
      <bottom style="thin">
        <color theme="0" tint="-0.24994659260841701"/>
      </bottom>
      <diagonal/>
    </border>
    <border>
      <left style="medium">
        <color indexed="64"/>
      </left>
      <right/>
      <top style="thin">
        <color theme="0" tint="-0.24994659260841701"/>
      </top>
      <bottom style="thin">
        <color theme="0" tint="-0.24994659260841701"/>
      </bottom>
      <diagonal/>
    </border>
    <border>
      <left style="medium">
        <color indexed="64"/>
      </left>
      <right style="thick">
        <color rgb="FF0000FF"/>
      </right>
      <top style="thin">
        <color theme="0" tint="-0.24994659260841701"/>
      </top>
      <bottom style="thin">
        <color theme="0" tint="-0.24994659260841701"/>
      </bottom>
      <diagonal/>
    </border>
    <border>
      <left style="medium">
        <color indexed="64"/>
      </left>
      <right/>
      <top style="thin">
        <color theme="0" tint="-0.24994659260841701"/>
      </top>
      <bottom/>
      <diagonal/>
    </border>
    <border>
      <left style="thick">
        <color rgb="FF0000FF"/>
      </left>
      <right style="medium">
        <color indexed="64"/>
      </right>
      <top style="thin">
        <color theme="0" tint="-0.24994659260841701"/>
      </top>
      <bottom/>
      <diagonal/>
    </border>
    <border>
      <left/>
      <right/>
      <top style="thin">
        <color theme="0" tint="-0.24994659260841701"/>
      </top>
      <bottom/>
      <diagonal/>
    </border>
    <border>
      <left style="medium">
        <color indexed="64"/>
      </left>
      <right style="thick">
        <color rgb="FF0000FF"/>
      </right>
      <top style="thin">
        <color theme="0" tint="-0.24994659260841701"/>
      </top>
      <bottom/>
      <diagonal/>
    </border>
    <border>
      <left style="thick">
        <color rgb="FF0000FF"/>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ck">
        <color rgb="FF0000FF"/>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ck">
        <color rgb="FF0000FF"/>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top style="thin">
        <color theme="0" tint="-0.24994659260841701"/>
      </top>
      <bottom style="medium">
        <color indexed="64"/>
      </bottom>
      <diagonal/>
    </border>
    <border>
      <left/>
      <right style="thick">
        <color rgb="FF0000FF"/>
      </right>
      <top style="medium">
        <color indexed="64"/>
      </top>
      <bottom style="medium">
        <color indexed="64"/>
      </bottom>
      <diagonal/>
    </border>
    <border>
      <left/>
      <right style="thick">
        <color rgb="FF0000FF"/>
      </right>
      <top/>
      <bottom style="thin">
        <color theme="0" tint="-0.24994659260841701"/>
      </bottom>
      <diagonal/>
    </border>
    <border>
      <left/>
      <right style="thick">
        <color rgb="FF0000FF"/>
      </right>
      <top style="thin">
        <color theme="0" tint="-0.24994659260841701"/>
      </top>
      <bottom style="thin">
        <color theme="0" tint="-0.24994659260841701"/>
      </bottom>
      <diagonal/>
    </border>
    <border>
      <left/>
      <right style="thick">
        <color rgb="FF0000FF"/>
      </right>
      <top style="thin">
        <color theme="0" tint="-0.24994659260841701"/>
      </top>
      <bottom style="medium">
        <color indexed="64"/>
      </bottom>
      <diagonal/>
    </border>
    <border>
      <left/>
      <right style="thick">
        <color rgb="FF0000FF"/>
      </right>
      <top style="medium">
        <color indexed="64"/>
      </top>
      <bottom style="thick">
        <color rgb="FF6600CC"/>
      </bottom>
      <diagonal/>
    </border>
    <border>
      <left style="medium">
        <color indexed="64"/>
      </left>
      <right style="medium">
        <color indexed="64"/>
      </right>
      <top/>
      <bottom style="thin">
        <color theme="0" tint="-0.24994659260841701"/>
      </bottom>
      <diagonal/>
    </border>
    <border>
      <left style="medium">
        <color indexed="64"/>
      </left>
      <right/>
      <top/>
      <bottom style="thick">
        <color indexed="64"/>
      </bottom>
      <diagonal/>
    </border>
    <border>
      <left/>
      <right/>
      <top/>
      <bottom style="thick">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s>
  <cellStyleXfs count="7">
    <xf numFmtId="0" fontId="0" fillId="0" borderId="0"/>
    <xf numFmtId="43" fontId="6" fillId="0" borderId="0" applyFont="0" applyFill="0" applyBorder="0" applyAlignment="0" applyProtection="0"/>
    <xf numFmtId="0" fontId="10" fillId="0" borderId="0" applyNumberForma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9" fontId="29" fillId="0" borderId="0" applyFont="0" applyFill="0" applyBorder="0" applyAlignment="0" applyProtection="0"/>
  </cellStyleXfs>
  <cellXfs count="570">
    <xf numFmtId="0" fontId="0" fillId="0" borderId="0" xfId="0"/>
    <xf numFmtId="0" fontId="3" fillId="0" borderId="0" xfId="0" applyFont="1"/>
    <xf numFmtId="0" fontId="0" fillId="0" borderId="3" xfId="0" applyBorder="1"/>
    <xf numFmtId="2" fontId="0" fillId="5" borderId="13" xfId="0" applyNumberFormat="1" applyFill="1" applyBorder="1"/>
    <xf numFmtId="37" fontId="0" fillId="5" borderId="13" xfId="1" applyNumberFormat="1" applyFont="1" applyFill="1" applyBorder="1" applyProtection="1"/>
    <xf numFmtId="2" fontId="0" fillId="5" borderId="14" xfId="0" applyNumberFormat="1" applyFill="1" applyBorder="1"/>
    <xf numFmtId="0" fontId="0" fillId="0" borderId="15" xfId="0" applyBorder="1" applyAlignment="1">
      <alignment horizontal="center"/>
    </xf>
    <xf numFmtId="0" fontId="1" fillId="0" borderId="15" xfId="0" applyFont="1" applyBorder="1" applyAlignment="1">
      <alignment horizontal="center"/>
    </xf>
    <xf numFmtId="0" fontId="0" fillId="0" borderId="14" xfId="0" applyBorder="1"/>
    <xf numFmtId="2" fontId="3" fillId="13" borderId="32" xfId="0" applyNumberFormat="1" applyFont="1" applyFill="1" applyBorder="1"/>
    <xf numFmtId="0" fontId="1" fillId="13" borderId="46" xfId="0" applyFont="1" applyFill="1" applyBorder="1" applyProtection="1">
      <protection locked="0"/>
    </xf>
    <xf numFmtId="0" fontId="3" fillId="13" borderId="34" xfId="0" applyFont="1" applyFill="1" applyBorder="1" applyProtection="1">
      <protection locked="0"/>
    </xf>
    <xf numFmtId="5" fontId="0" fillId="5" borderId="13" xfId="1" applyNumberFormat="1" applyFont="1" applyFill="1" applyBorder="1" applyProtection="1"/>
    <xf numFmtId="5" fontId="0" fillId="5" borderId="14" xfId="1" applyNumberFormat="1" applyFont="1" applyFill="1" applyBorder="1" applyProtection="1"/>
    <xf numFmtId="0" fontId="8" fillId="0" borderId="4" xfId="0" applyFont="1" applyBorder="1"/>
    <xf numFmtId="0" fontId="8" fillId="0" borderId="5" xfId="0" applyFont="1" applyBorder="1"/>
    <xf numFmtId="0" fontId="8" fillId="0" borderId="6" xfId="0" applyFont="1" applyBorder="1" applyAlignment="1">
      <alignment horizontal="center"/>
    </xf>
    <xf numFmtId="0" fontId="8" fillId="0" borderId="6" xfId="0" applyFont="1" applyBorder="1"/>
    <xf numFmtId="164" fontId="8" fillId="0" borderId="7" xfId="1" applyNumberFormat="1" applyFont="1" applyBorder="1" applyProtection="1"/>
    <xf numFmtId="0" fontId="25" fillId="0" borderId="12" xfId="0" applyFont="1" applyBorder="1" applyAlignment="1">
      <alignment horizontal="center"/>
    </xf>
    <xf numFmtId="164" fontId="25" fillId="0" borderId="12" xfId="1" applyNumberFormat="1" applyFont="1" applyBorder="1" applyAlignment="1" applyProtection="1">
      <alignment horizontal="center"/>
    </xf>
    <xf numFmtId="0" fontId="8" fillId="0" borderId="14" xfId="0" applyFont="1" applyBorder="1" applyAlignment="1">
      <alignment horizontal="center"/>
    </xf>
    <xf numFmtId="164" fontId="8" fillId="0" borderId="14" xfId="1" applyNumberFormat="1" applyFont="1" applyBorder="1" applyAlignment="1" applyProtection="1">
      <alignment horizontal="center"/>
    </xf>
    <xf numFmtId="0" fontId="2" fillId="13" borderId="8" xfId="0" applyFont="1" applyFill="1" applyBorder="1"/>
    <xf numFmtId="0" fontId="2" fillId="13" borderId="9" xfId="0" applyFont="1" applyFill="1" applyBorder="1"/>
    <xf numFmtId="0" fontId="8" fillId="13" borderId="9" xfId="0" applyFont="1" applyFill="1" applyBorder="1"/>
    <xf numFmtId="0" fontId="3" fillId="0" borderId="52" xfId="0" applyFont="1" applyBorder="1"/>
    <xf numFmtId="0" fontId="0" fillId="0" borderId="13" xfId="0" applyBorder="1" applyAlignment="1" applyProtection="1">
      <alignment horizontal="left"/>
      <protection locked="0"/>
    </xf>
    <xf numFmtId="0" fontId="0" fillId="8" borderId="0" xfId="0" applyFill="1" applyAlignment="1" applyProtection="1">
      <alignment horizontal="left"/>
      <protection locked="0"/>
    </xf>
    <xf numFmtId="4" fontId="0" fillId="0" borderId="12" xfId="0" applyNumberFormat="1" applyBorder="1" applyProtection="1">
      <protection locked="0"/>
    </xf>
    <xf numFmtId="164" fontId="0" fillId="0" borderId="11" xfId="0" applyNumberFormat="1" applyBorder="1" applyAlignment="1" applyProtection="1">
      <alignment horizontal="left"/>
      <protection locked="0"/>
    </xf>
    <xf numFmtId="4" fontId="0" fillId="0" borderId="13" xfId="0" applyNumberFormat="1" applyBorder="1" applyProtection="1">
      <protection locked="0"/>
    </xf>
    <xf numFmtId="164" fontId="0" fillId="0" borderId="3" xfId="0" applyNumberFormat="1" applyBorder="1" applyAlignment="1" applyProtection="1">
      <alignment horizontal="left"/>
      <protection locked="0"/>
    </xf>
    <xf numFmtId="0" fontId="0" fillId="0" borderId="0" xfId="0" applyAlignment="1" applyProtection="1">
      <alignment horizontal="left"/>
      <protection locked="0"/>
    </xf>
    <xf numFmtId="0" fontId="3" fillId="0" borderId="6" xfId="0" applyFont="1" applyBorder="1" applyAlignment="1">
      <alignment horizontal="center"/>
    </xf>
    <xf numFmtId="0" fontId="3" fillId="0" borderId="0" xfId="0" applyFont="1" applyAlignment="1">
      <alignment horizontal="left"/>
    </xf>
    <xf numFmtId="0" fontId="3" fillId="0" borderId="6" xfId="0" applyFont="1" applyBorder="1"/>
    <xf numFmtId="0" fontId="1" fillId="0" borderId="1" xfId="0" applyFont="1" applyBorder="1" applyAlignment="1">
      <alignment horizontal="center"/>
    </xf>
    <xf numFmtId="0" fontId="0" fillId="0" borderId="1" xfId="0" applyBorder="1"/>
    <xf numFmtId="0" fontId="0" fillId="0" borderId="27" xfId="0" applyBorder="1" applyAlignment="1">
      <alignment horizontal="center"/>
    </xf>
    <xf numFmtId="0" fontId="0" fillId="0" borderId="28" xfId="0" applyBorder="1" applyAlignment="1">
      <alignment horizontal="center"/>
    </xf>
    <xf numFmtId="0" fontId="3" fillId="11" borderId="10" xfId="0" applyFont="1" applyFill="1" applyBorder="1" applyAlignment="1">
      <alignment horizontal="center" vertical="top" wrapText="1"/>
    </xf>
    <xf numFmtId="0" fontId="3" fillId="11" borderId="15" xfId="0" applyFont="1" applyFill="1" applyBorder="1" applyAlignment="1">
      <alignment horizontal="center" vertical="top" wrapText="1"/>
    </xf>
    <xf numFmtId="2" fontId="18" fillId="11" borderId="15" xfId="0" applyNumberFormat="1" applyFont="1" applyFill="1" applyBorder="1" applyAlignment="1">
      <alignment horizontal="center" vertical="top" wrapText="1"/>
    </xf>
    <xf numFmtId="37" fontId="18" fillId="11" borderId="8" xfId="0" applyNumberFormat="1" applyFont="1" applyFill="1" applyBorder="1" applyAlignment="1">
      <alignment horizontal="center" vertical="top" wrapText="1"/>
    </xf>
    <xf numFmtId="0" fontId="3" fillId="4" borderId="27" xfId="0" applyFont="1" applyFill="1" applyBorder="1" applyAlignment="1">
      <alignment horizontal="center" vertical="top" wrapText="1"/>
    </xf>
    <xf numFmtId="0" fontId="3" fillId="12" borderId="26" xfId="0" applyFont="1" applyFill="1" applyBorder="1" applyAlignment="1">
      <alignment horizontal="center" vertical="top" wrapText="1"/>
    </xf>
    <xf numFmtId="0" fontId="0" fillId="4" borderId="15" xfId="0" applyFill="1" applyBorder="1"/>
    <xf numFmtId="0" fontId="1" fillId="0" borderId="0" xfId="0" applyFont="1" applyAlignment="1">
      <alignment horizontal="center"/>
    </xf>
    <xf numFmtId="0" fontId="14" fillId="0" borderId="21" xfId="0" applyFont="1" applyBorder="1" applyAlignment="1">
      <alignment horizontal="center"/>
    </xf>
    <xf numFmtId="0" fontId="1" fillId="0" borderId="21" xfId="0" applyFont="1" applyBorder="1" applyAlignment="1">
      <alignment horizontal="center"/>
    </xf>
    <xf numFmtId="0" fontId="0" fillId="0" borderId="21" xfId="0" applyBorder="1"/>
    <xf numFmtId="0" fontId="1" fillId="10" borderId="32" xfId="0" applyFont="1" applyFill="1" applyBorder="1"/>
    <xf numFmtId="0" fontId="0" fillId="10" borderId="32" xfId="0" applyFill="1" applyBorder="1" applyAlignment="1">
      <alignment horizontal="left"/>
    </xf>
    <xf numFmtId="4" fontId="0" fillId="10" borderId="32" xfId="0" applyNumberFormat="1" applyFill="1" applyBorder="1"/>
    <xf numFmtId="0" fontId="0" fillId="0" borderId="21" xfId="0" applyBorder="1" applyAlignment="1">
      <alignment horizontal="left"/>
    </xf>
    <xf numFmtId="0" fontId="3" fillId="3" borderId="27" xfId="0" applyFont="1" applyFill="1" applyBorder="1" applyAlignment="1">
      <alignment horizontal="center" vertical="top" wrapText="1"/>
    </xf>
    <xf numFmtId="0" fontId="3" fillId="3" borderId="28" xfId="0" applyFont="1" applyFill="1" applyBorder="1" applyAlignment="1">
      <alignment horizontal="center" vertical="top" wrapText="1"/>
    </xf>
    <xf numFmtId="0" fontId="1" fillId="10" borderId="36" xfId="0" applyFont="1" applyFill="1" applyBorder="1"/>
    <xf numFmtId="0" fontId="0" fillId="10" borderId="36" xfId="0" applyFill="1" applyBorder="1"/>
    <xf numFmtId="39" fontId="0" fillId="10" borderId="37" xfId="1" applyNumberFormat="1" applyFont="1" applyFill="1" applyBorder="1" applyAlignment="1" applyProtection="1">
      <alignment horizontal="center"/>
    </xf>
    <xf numFmtId="164" fontId="0" fillId="10" borderId="45" xfId="1" applyNumberFormat="1" applyFont="1" applyFill="1" applyBorder="1" applyAlignment="1" applyProtection="1">
      <alignment horizontal="center"/>
    </xf>
    <xf numFmtId="164" fontId="0" fillId="4" borderId="38" xfId="1" applyNumberFormat="1" applyFont="1" applyFill="1" applyBorder="1" applyProtection="1"/>
    <xf numFmtId="0" fontId="3" fillId="4" borderId="31" xfId="0" applyFont="1" applyFill="1" applyBorder="1" applyAlignment="1">
      <alignment horizontal="center" vertical="top" wrapText="1"/>
    </xf>
    <xf numFmtId="164" fontId="0" fillId="0" borderId="21" xfId="1" applyNumberFormat="1" applyFont="1" applyBorder="1" applyAlignment="1" applyProtection="1">
      <alignment horizontal="center"/>
    </xf>
    <xf numFmtId="0" fontId="3" fillId="11" borderId="8" xfId="0" applyFont="1" applyFill="1" applyBorder="1" applyAlignment="1">
      <alignment horizontal="center" vertical="top" wrapText="1"/>
    </xf>
    <xf numFmtId="0" fontId="3" fillId="4" borderId="26" xfId="0" applyFont="1" applyFill="1" applyBorder="1" applyAlignment="1">
      <alignment horizontal="center" vertical="top" wrapText="1"/>
    </xf>
    <xf numFmtId="164" fontId="0" fillId="4" borderId="32" xfId="1" applyNumberFormat="1" applyFont="1" applyFill="1" applyBorder="1" applyProtection="1"/>
    <xf numFmtId="0" fontId="3" fillId="10" borderId="32" xfId="0" applyFont="1" applyFill="1" applyBorder="1"/>
    <xf numFmtId="0" fontId="0" fillId="10" borderId="32" xfId="0" applyFill="1" applyBorder="1"/>
    <xf numFmtId="0" fontId="0" fillId="10" borderId="35" xfId="0" applyFill="1" applyBorder="1"/>
    <xf numFmtId="0" fontId="0" fillId="10" borderId="46" xfId="0" applyFill="1" applyBorder="1"/>
    <xf numFmtId="0" fontId="0" fillId="13" borderId="39" xfId="0" applyFill="1" applyBorder="1"/>
    <xf numFmtId="0" fontId="0" fillId="13" borderId="40" xfId="0" applyFill="1" applyBorder="1"/>
    <xf numFmtId="164" fontId="0" fillId="13" borderId="40" xfId="1" applyNumberFormat="1" applyFont="1" applyFill="1" applyBorder="1" applyProtection="1"/>
    <xf numFmtId="0" fontId="3" fillId="13" borderId="6" xfId="0" applyFont="1" applyFill="1" applyBorder="1"/>
    <xf numFmtId="0" fontId="0" fillId="13" borderId="7" xfId="0" applyFill="1" applyBorder="1"/>
    <xf numFmtId="0" fontId="3" fillId="13" borderId="8" xfId="0" applyFont="1" applyFill="1" applyBorder="1"/>
    <xf numFmtId="0" fontId="0" fillId="13" borderId="10" xfId="0" applyFill="1" applyBorder="1"/>
    <xf numFmtId="0" fontId="0" fillId="13" borderId="27" xfId="0" applyFill="1" applyBorder="1" applyAlignment="1">
      <alignment horizontal="center"/>
    </xf>
    <xf numFmtId="164" fontId="3" fillId="13" borderId="8" xfId="1" applyNumberFormat="1" applyFont="1" applyFill="1" applyBorder="1" applyProtection="1"/>
    <xf numFmtId="2" fontId="3" fillId="13" borderId="44" xfId="0" applyNumberFormat="1" applyFont="1" applyFill="1" applyBorder="1"/>
    <xf numFmtId="0" fontId="3" fillId="13" borderId="43" xfId="0" applyFont="1" applyFill="1" applyBorder="1"/>
    <xf numFmtId="164" fontId="3" fillId="13" borderId="41" xfId="1" applyNumberFormat="1" applyFont="1" applyFill="1" applyBorder="1" applyAlignment="1" applyProtection="1">
      <alignment horizontal="center"/>
    </xf>
    <xf numFmtId="164" fontId="3" fillId="13" borderId="44" xfId="1" applyNumberFormat="1" applyFont="1" applyFill="1" applyBorder="1" applyAlignment="1" applyProtection="1">
      <alignment horizontal="center"/>
    </xf>
    <xf numFmtId="0" fontId="8" fillId="0" borderId="13" xfId="0" applyFont="1" applyBorder="1"/>
    <xf numFmtId="164" fontId="8" fillId="0" borderId="13" xfId="1" applyNumberFormat="1" applyFont="1" applyBorder="1" applyProtection="1"/>
    <xf numFmtId="164" fontId="3" fillId="13" borderId="35" xfId="1" applyNumberFormat="1" applyFont="1" applyFill="1" applyBorder="1" applyProtection="1"/>
    <xf numFmtId="164" fontId="3" fillId="13" borderId="33" xfId="1" applyNumberFormat="1" applyFont="1" applyFill="1" applyBorder="1" applyProtection="1"/>
    <xf numFmtId="164" fontId="3" fillId="13" borderId="34" xfId="1" applyNumberFormat="1" applyFont="1" applyFill="1" applyBorder="1" applyProtection="1"/>
    <xf numFmtId="164" fontId="3" fillId="13" borderId="32" xfId="1" applyNumberFormat="1" applyFont="1" applyFill="1" applyBorder="1" applyProtection="1"/>
    <xf numFmtId="164" fontId="8" fillId="13" borderId="15" xfId="1" applyNumberFormat="1" applyFont="1" applyFill="1" applyBorder="1" applyProtection="1"/>
    <xf numFmtId="0" fontId="21" fillId="0" borderId="3" xfId="0" applyFont="1" applyBorder="1" applyAlignment="1">
      <alignment vertical="top"/>
    </xf>
    <xf numFmtId="0" fontId="21" fillId="0" borderId="5" xfId="0" applyFont="1" applyBorder="1" applyAlignment="1">
      <alignment vertical="top"/>
    </xf>
    <xf numFmtId="0" fontId="3" fillId="0" borderId="57" xfId="0" applyFont="1" applyBorder="1" applyAlignment="1" applyProtection="1">
      <alignment horizontal="center"/>
      <protection locked="0"/>
    </xf>
    <xf numFmtId="0" fontId="3" fillId="0" borderId="58" xfId="0" applyFont="1" applyBorder="1" applyAlignment="1" applyProtection="1">
      <alignment horizontal="center"/>
      <protection locked="0"/>
    </xf>
    <xf numFmtId="0" fontId="3" fillId="0" borderId="59" xfId="0" applyFont="1" applyBorder="1" applyAlignment="1" applyProtection="1">
      <alignment horizontal="center"/>
      <protection locked="0"/>
    </xf>
    <xf numFmtId="0" fontId="21" fillId="0" borderId="15" xfId="0" applyFont="1" applyBorder="1" applyAlignment="1">
      <alignment vertical="top"/>
    </xf>
    <xf numFmtId="0" fontId="21" fillId="0" borderId="62" xfId="0" applyFont="1" applyBorder="1" applyAlignment="1">
      <alignment vertical="top"/>
    </xf>
    <xf numFmtId="0" fontId="3" fillId="0" borderId="3" xfId="0" applyFont="1" applyBorder="1" applyAlignment="1">
      <alignment vertical="top"/>
    </xf>
    <xf numFmtId="0" fontId="0" fillId="10" borderId="13" xfId="0" applyFill="1" applyBorder="1" applyAlignment="1">
      <alignment horizontal="center"/>
    </xf>
    <xf numFmtId="166" fontId="0" fillId="10" borderId="13" xfId="0" applyNumberFormat="1" applyFill="1" applyBorder="1"/>
    <xf numFmtId="0" fontId="3" fillId="0" borderId="3" xfId="0" applyFont="1" applyBorder="1"/>
    <xf numFmtId="0" fontId="3" fillId="0" borderId="5" xfId="0" applyFont="1" applyBorder="1"/>
    <xf numFmtId="2" fontId="0" fillId="5" borderId="15" xfId="0" applyNumberFormat="1" applyFill="1" applyBorder="1"/>
    <xf numFmtId="5" fontId="0" fillId="5" borderId="15" xfId="1" applyNumberFormat="1" applyFont="1" applyFill="1" applyBorder="1" applyProtection="1"/>
    <xf numFmtId="2" fontId="0" fillId="5" borderId="12" xfId="0" applyNumberFormat="1" applyFill="1" applyBorder="1"/>
    <xf numFmtId="5" fontId="0" fillId="5" borderId="12" xfId="1" applyNumberFormat="1" applyFont="1" applyFill="1" applyBorder="1" applyProtection="1"/>
    <xf numFmtId="37" fontId="3" fillId="5" borderId="13" xfId="1" applyNumberFormat="1" applyFont="1" applyFill="1" applyBorder="1" applyProtection="1"/>
    <xf numFmtId="0" fontId="8" fillId="0" borderId="3" xfId="0" applyFont="1" applyBorder="1" applyAlignment="1">
      <alignment horizontal="left" vertical="top"/>
    </xf>
    <xf numFmtId="49" fontId="3" fillId="0" borderId="3" xfId="0" applyNumberFormat="1" applyFont="1" applyBorder="1"/>
    <xf numFmtId="0" fontId="0" fillId="0" borderId="11" xfId="0" applyBorder="1"/>
    <xf numFmtId="0" fontId="0" fillId="0" borderId="2" xfId="0" applyBorder="1"/>
    <xf numFmtId="49" fontId="0" fillId="0" borderId="14" xfId="0" applyNumberFormat="1" applyBorder="1" applyAlignment="1">
      <alignment horizontal="right"/>
    </xf>
    <xf numFmtId="164" fontId="0" fillId="5" borderId="14" xfId="1" applyNumberFormat="1" applyFont="1" applyFill="1" applyBorder="1" applyProtection="1"/>
    <xf numFmtId="0" fontId="0" fillId="0" borderId="57" xfId="0" applyBorder="1" applyProtection="1">
      <protection locked="0"/>
    </xf>
    <xf numFmtId="0" fontId="0" fillId="0" borderId="57" xfId="0" applyBorder="1" applyAlignment="1" applyProtection="1">
      <alignment wrapText="1"/>
      <protection locked="0"/>
    </xf>
    <xf numFmtId="49" fontId="0" fillId="0" borderId="57" xfId="0" applyNumberFormat="1" applyBorder="1" applyAlignment="1" applyProtection="1">
      <alignment horizontal="right"/>
      <protection locked="0"/>
    </xf>
    <xf numFmtId="164" fontId="0" fillId="0" borderId="57" xfId="1" applyNumberFormat="1" applyFont="1" applyBorder="1" applyProtection="1">
      <protection locked="0"/>
    </xf>
    <xf numFmtId="0" fontId="0" fillId="0" borderId="58" xfId="0" applyBorder="1" applyProtection="1">
      <protection locked="0"/>
    </xf>
    <xf numFmtId="0" fontId="0" fillId="0" borderId="58" xfId="0" applyBorder="1" applyAlignment="1" applyProtection="1">
      <alignment wrapText="1"/>
      <protection locked="0"/>
    </xf>
    <xf numFmtId="49" fontId="0" fillId="0" borderId="58" xfId="0" applyNumberFormat="1" applyBorder="1" applyAlignment="1" applyProtection="1">
      <alignment horizontal="right"/>
      <protection locked="0"/>
    </xf>
    <xf numFmtId="164" fontId="0" fillId="0" borderId="58" xfId="1" applyNumberFormat="1" applyFont="1" applyBorder="1" applyProtection="1">
      <protection locked="0"/>
    </xf>
    <xf numFmtId="0" fontId="0" fillId="0" borderId="68" xfId="0" applyBorder="1" applyProtection="1">
      <protection locked="0"/>
    </xf>
    <xf numFmtId="0" fontId="0" fillId="0" borderId="68" xfId="0" applyBorder="1" applyAlignment="1" applyProtection="1">
      <alignment wrapText="1"/>
      <protection locked="0"/>
    </xf>
    <xf numFmtId="49" fontId="0" fillId="0" borderId="68" xfId="0" applyNumberFormat="1" applyBorder="1" applyAlignment="1" applyProtection="1">
      <alignment horizontal="right"/>
      <protection locked="0"/>
    </xf>
    <xf numFmtId="164" fontId="0" fillId="0" borderId="69" xfId="1" applyNumberFormat="1" applyFont="1" applyBorder="1" applyProtection="1">
      <protection locked="0"/>
    </xf>
    <xf numFmtId="0" fontId="0" fillId="0" borderId="75" xfId="0" applyBorder="1" applyAlignment="1">
      <alignment wrapText="1"/>
    </xf>
    <xf numFmtId="0" fontId="3" fillId="4" borderId="76" xfId="0" applyFont="1" applyFill="1" applyBorder="1" applyAlignment="1">
      <alignment horizontal="center" vertical="top" wrapText="1"/>
    </xf>
    <xf numFmtId="0" fontId="19" fillId="11" borderId="77" xfId="0" applyFont="1" applyFill="1" applyBorder="1" applyAlignment="1">
      <alignment horizontal="center" vertical="top" wrapText="1"/>
    </xf>
    <xf numFmtId="0" fontId="1" fillId="13" borderId="81" xfId="0" applyFont="1" applyFill="1" applyBorder="1" applyProtection="1">
      <protection locked="0"/>
    </xf>
    <xf numFmtId="0" fontId="1" fillId="13" borderId="83" xfId="0" applyFont="1" applyFill="1" applyBorder="1" applyProtection="1">
      <protection locked="0"/>
    </xf>
    <xf numFmtId="0" fontId="1" fillId="13" borderId="84" xfId="0" applyFont="1" applyFill="1" applyBorder="1" applyProtection="1">
      <protection locked="0"/>
    </xf>
    <xf numFmtId="0" fontId="3" fillId="13" borderId="84" xfId="0" applyFont="1" applyFill="1" applyBorder="1" applyProtection="1">
      <protection locked="0"/>
    </xf>
    <xf numFmtId="2" fontId="3" fillId="13" borderId="84" xfId="0" applyNumberFormat="1" applyFont="1" applyFill="1" applyBorder="1" applyProtection="1">
      <protection locked="0"/>
    </xf>
    <xf numFmtId="37" fontId="3" fillId="13" borderId="84" xfId="1" applyNumberFormat="1" applyFont="1" applyFill="1" applyBorder="1" applyProtection="1">
      <protection locked="0"/>
    </xf>
    <xf numFmtId="37" fontId="3" fillId="13" borderId="84" xfId="1" applyNumberFormat="1" applyFont="1" applyFill="1" applyBorder="1" applyProtection="1"/>
    <xf numFmtId="37" fontId="3" fillId="13" borderId="85" xfId="1" applyNumberFormat="1" applyFont="1" applyFill="1" applyBorder="1" applyProtection="1"/>
    <xf numFmtId="0" fontId="3" fillId="12" borderId="88" xfId="0" applyFont="1" applyFill="1" applyBorder="1" applyAlignment="1">
      <alignment horizontal="center" vertical="top" wrapText="1"/>
    </xf>
    <xf numFmtId="164" fontId="3" fillId="13" borderId="89" xfId="1" applyNumberFormat="1" applyFont="1" applyFill="1" applyBorder="1" applyProtection="1"/>
    <xf numFmtId="0" fontId="0" fillId="0" borderId="73" xfId="0" applyBorder="1"/>
    <xf numFmtId="0" fontId="14" fillId="0" borderId="75" xfId="0" applyFont="1" applyBorder="1"/>
    <xf numFmtId="0" fontId="0" fillId="0" borderId="75" xfId="0" applyBorder="1"/>
    <xf numFmtId="0" fontId="0" fillId="0" borderId="73" xfId="0" applyBorder="1" applyAlignment="1" applyProtection="1">
      <alignment horizontal="right" vertical="center"/>
      <protection locked="0"/>
    </xf>
    <xf numFmtId="0" fontId="0" fillId="10" borderId="81" xfId="0" applyFill="1" applyBorder="1" applyAlignment="1">
      <alignment horizontal="right" vertical="center"/>
    </xf>
    <xf numFmtId="0" fontId="3" fillId="11" borderId="97" xfId="0" applyFont="1" applyFill="1" applyBorder="1" applyAlignment="1">
      <alignment horizontal="center" vertical="top" wrapText="1"/>
    </xf>
    <xf numFmtId="0" fontId="0" fillId="10" borderId="98" xfId="0" applyFill="1" applyBorder="1"/>
    <xf numFmtId="0" fontId="0" fillId="10" borderId="100" xfId="0" applyFill="1" applyBorder="1"/>
    <xf numFmtId="0" fontId="0" fillId="13" borderId="73" xfId="0" applyFill="1" applyBorder="1"/>
    <xf numFmtId="0" fontId="1" fillId="13" borderId="83" xfId="0" applyFont="1" applyFill="1" applyBorder="1"/>
    <xf numFmtId="0" fontId="0" fillId="13" borderId="84" xfId="0" applyFill="1" applyBorder="1"/>
    <xf numFmtId="164" fontId="0" fillId="10" borderId="35" xfId="0" applyNumberFormat="1" applyFill="1" applyBorder="1" applyAlignment="1">
      <alignment horizontal="left"/>
    </xf>
    <xf numFmtId="0" fontId="3" fillId="4" borderId="97" xfId="0" applyFont="1" applyFill="1" applyBorder="1" applyAlignment="1">
      <alignment horizontal="center" vertical="top" wrapText="1"/>
    </xf>
    <xf numFmtId="164" fontId="0" fillId="4" borderId="98" xfId="1" applyNumberFormat="1" applyFont="1" applyFill="1" applyBorder="1" applyAlignment="1" applyProtection="1">
      <alignment horizontal="center"/>
    </xf>
    <xf numFmtId="0" fontId="0" fillId="4" borderId="97" xfId="0" applyFill="1" applyBorder="1" applyAlignment="1">
      <alignment horizontal="center" vertical="top"/>
    </xf>
    <xf numFmtId="164" fontId="0" fillId="4" borderId="103" xfId="1" applyNumberFormat="1" applyFont="1" applyFill="1" applyBorder="1" applyProtection="1"/>
    <xf numFmtId="0" fontId="3" fillId="4" borderId="78" xfId="0" applyFont="1" applyFill="1" applyBorder="1" applyAlignment="1">
      <alignment horizontal="center" vertical="top" wrapText="1"/>
    </xf>
    <xf numFmtId="164" fontId="0" fillId="4" borderId="82" xfId="1" applyNumberFormat="1" applyFont="1" applyFill="1" applyBorder="1" applyProtection="1"/>
    <xf numFmtId="164" fontId="0" fillId="13" borderId="113" xfId="1" applyNumberFormat="1" applyFont="1" applyFill="1" applyBorder="1" applyProtection="1"/>
    <xf numFmtId="164" fontId="3" fillId="13" borderId="78" xfId="1" applyNumberFormat="1" applyFont="1" applyFill="1" applyBorder="1" applyProtection="1"/>
    <xf numFmtId="164" fontId="3" fillId="13" borderId="114" xfId="1" applyNumberFormat="1" applyFont="1" applyFill="1" applyBorder="1" applyAlignment="1" applyProtection="1">
      <alignment horizontal="center"/>
    </xf>
    <xf numFmtId="164" fontId="0" fillId="13" borderId="115" xfId="0" applyNumberFormat="1" applyFill="1" applyBorder="1"/>
    <xf numFmtId="0" fontId="0" fillId="0" borderId="116" xfId="0" applyBorder="1" applyProtection="1">
      <protection locked="0"/>
    </xf>
    <xf numFmtId="2" fontId="0" fillId="0" borderId="57" xfId="0" applyNumberFormat="1" applyBorder="1" applyProtection="1">
      <protection locked="0"/>
    </xf>
    <xf numFmtId="164" fontId="0" fillId="0" borderId="117" xfId="1" applyNumberFormat="1" applyFont="1" applyBorder="1" applyAlignment="1" applyProtection="1">
      <alignment horizontal="right"/>
      <protection locked="0"/>
    </xf>
    <xf numFmtId="164" fontId="3" fillId="4" borderId="116" xfId="0" applyNumberFormat="1" applyFont="1" applyFill="1" applyBorder="1"/>
    <xf numFmtId="164" fontId="0" fillId="4" borderId="118" xfId="0" applyNumberFormat="1" applyFill="1" applyBorder="1"/>
    <xf numFmtId="0" fontId="0" fillId="0" borderId="119" xfId="0" applyBorder="1" applyProtection="1">
      <protection locked="0"/>
    </xf>
    <xf numFmtId="2" fontId="0" fillId="0" borderId="58" xfId="0" applyNumberFormat="1" applyBorder="1" applyProtection="1">
      <protection locked="0"/>
    </xf>
    <xf numFmtId="164" fontId="0" fillId="0" borderId="120" xfId="0" applyNumberFormat="1" applyBorder="1" applyProtection="1">
      <protection locked="0"/>
    </xf>
    <xf numFmtId="164" fontId="3" fillId="4" borderId="119" xfId="0" applyNumberFormat="1" applyFont="1" applyFill="1" applyBorder="1"/>
    <xf numFmtId="164" fontId="0" fillId="4" borderId="121" xfId="0" applyNumberFormat="1" applyFill="1" applyBorder="1"/>
    <xf numFmtId="164" fontId="0" fillId="0" borderId="120" xfId="1" applyNumberFormat="1" applyFont="1" applyBorder="1" applyAlignment="1" applyProtection="1">
      <alignment horizontal="right"/>
      <protection locked="0"/>
    </xf>
    <xf numFmtId="0" fontId="0" fillId="0" borderId="122" xfId="0" applyBorder="1" applyProtection="1">
      <protection locked="0"/>
    </xf>
    <xf numFmtId="0" fontId="0" fillId="0" borderId="69" xfId="0" applyBorder="1" applyProtection="1">
      <protection locked="0"/>
    </xf>
    <xf numFmtId="2" fontId="0" fillId="0" borderId="69" xfId="0" applyNumberFormat="1" applyBorder="1" applyProtection="1">
      <protection locked="0"/>
    </xf>
    <xf numFmtId="164" fontId="0" fillId="0" borderId="123" xfId="1" applyNumberFormat="1" applyFont="1" applyBorder="1" applyAlignment="1" applyProtection="1">
      <alignment horizontal="right"/>
      <protection locked="0"/>
    </xf>
    <xf numFmtId="164" fontId="3" fillId="4" borderId="122" xfId="0" applyNumberFormat="1" applyFont="1" applyFill="1" applyBorder="1"/>
    <xf numFmtId="164" fontId="0" fillId="4" borderId="124" xfId="0" applyNumberFormat="1" applyFill="1" applyBorder="1"/>
    <xf numFmtId="0" fontId="7" fillId="0" borderId="57" xfId="0" applyFont="1" applyBorder="1" applyProtection="1">
      <protection locked="0"/>
    </xf>
    <xf numFmtId="164" fontId="0" fillId="0" borderId="125" xfId="0" applyNumberFormat="1" applyBorder="1" applyProtection="1">
      <protection locked="0"/>
    </xf>
    <xf numFmtId="164" fontId="0" fillId="4" borderId="116" xfId="1" applyNumberFormat="1" applyFont="1" applyFill="1" applyBorder="1" applyProtection="1"/>
    <xf numFmtId="164" fontId="3" fillId="4" borderId="117" xfId="0" applyNumberFormat="1" applyFont="1" applyFill="1" applyBorder="1"/>
    <xf numFmtId="164" fontId="0" fillId="4" borderId="126" xfId="0" applyNumberFormat="1" applyFill="1" applyBorder="1"/>
    <xf numFmtId="0" fontId="7" fillId="0" borderId="58" xfId="0" applyFont="1" applyBorder="1" applyProtection="1">
      <protection locked="0"/>
    </xf>
    <xf numFmtId="164" fontId="0" fillId="0" borderId="127" xfId="0" applyNumberFormat="1" applyBorder="1" applyProtection="1">
      <protection locked="0"/>
    </xf>
    <xf numFmtId="164" fontId="0" fillId="4" borderId="119" xfId="1" applyNumberFormat="1" applyFont="1" applyFill="1" applyBorder="1" applyProtection="1"/>
    <xf numFmtId="164" fontId="3" fillId="4" borderId="120" xfId="0" applyNumberFormat="1" applyFont="1" applyFill="1" applyBorder="1"/>
    <xf numFmtId="164" fontId="0" fillId="4" borderId="128" xfId="0" applyNumberFormat="1" applyFill="1" applyBorder="1"/>
    <xf numFmtId="0" fontId="0" fillId="0" borderId="127" xfId="0" applyBorder="1" applyProtection="1">
      <protection locked="0"/>
    </xf>
    <xf numFmtId="0" fontId="0" fillId="0" borderId="129" xfId="0" applyBorder="1" applyProtection="1">
      <protection locked="0"/>
    </xf>
    <xf numFmtId="164" fontId="0" fillId="0" borderId="129" xfId="0" applyNumberFormat="1" applyBorder="1" applyProtection="1">
      <protection locked="0"/>
    </xf>
    <xf numFmtId="164" fontId="0" fillId="4" borderId="130" xfId="1" applyNumberFormat="1" applyFont="1" applyFill="1" applyBorder="1" applyProtection="1"/>
    <xf numFmtId="164" fontId="3" fillId="4" borderId="131" xfId="0" applyNumberFormat="1" applyFont="1" applyFill="1" applyBorder="1"/>
    <xf numFmtId="164" fontId="0" fillId="4" borderId="132" xfId="0" applyNumberFormat="1" applyFill="1" applyBorder="1"/>
    <xf numFmtId="0" fontId="0" fillId="0" borderId="133" xfId="0" applyBorder="1" applyProtection="1">
      <protection locked="0"/>
    </xf>
    <xf numFmtId="0" fontId="3" fillId="0" borderId="134" xfId="0" applyFont="1" applyBorder="1" applyProtection="1">
      <protection locked="0"/>
    </xf>
    <xf numFmtId="0" fontId="3" fillId="7" borderId="134" xfId="0" applyFont="1" applyFill="1" applyBorder="1" applyAlignment="1" applyProtection="1">
      <alignment horizontal="left"/>
      <protection locked="0"/>
    </xf>
    <xf numFmtId="2" fontId="0" fillId="0" borderId="134" xfId="0" applyNumberFormat="1" applyBorder="1" applyProtection="1">
      <protection locked="0"/>
    </xf>
    <xf numFmtId="164" fontId="3" fillId="9" borderId="134" xfId="0" applyNumberFormat="1" applyFont="1" applyFill="1" applyBorder="1"/>
    <xf numFmtId="0" fontId="0" fillId="0" borderId="135" xfId="0" applyBorder="1" applyProtection="1">
      <protection locked="0"/>
    </xf>
    <xf numFmtId="0" fontId="3" fillId="0" borderId="136" xfId="0" applyFont="1" applyBorder="1" applyProtection="1">
      <protection locked="0"/>
    </xf>
    <xf numFmtId="2" fontId="0" fillId="0" borderId="136" xfId="0" applyNumberFormat="1" applyBorder="1" applyProtection="1">
      <protection locked="0"/>
    </xf>
    <xf numFmtId="164" fontId="3" fillId="9" borderId="136" xfId="0" applyNumberFormat="1" applyFont="1" applyFill="1" applyBorder="1"/>
    <xf numFmtId="0" fontId="0" fillId="0" borderId="136" xfId="0" applyBorder="1" applyProtection="1">
      <protection locked="0"/>
    </xf>
    <xf numFmtId="0" fontId="0" fillId="0" borderId="137" xfId="0" applyBorder="1" applyProtection="1">
      <protection locked="0"/>
    </xf>
    <xf numFmtId="0" fontId="0" fillId="0" borderId="138" xfId="0" applyBorder="1" applyProtection="1">
      <protection locked="0"/>
    </xf>
    <xf numFmtId="2" fontId="0" fillId="0" borderId="138" xfId="0" applyNumberFormat="1" applyBorder="1" applyProtection="1">
      <protection locked="0"/>
    </xf>
    <xf numFmtId="164" fontId="3" fillId="9" borderId="138" xfId="0" applyNumberFormat="1" applyFont="1" applyFill="1" applyBorder="1"/>
    <xf numFmtId="0" fontId="0" fillId="0" borderId="130" xfId="0" applyBorder="1" applyProtection="1">
      <protection locked="0"/>
    </xf>
    <xf numFmtId="37" fontId="0" fillId="0" borderId="139" xfId="1" applyNumberFormat="1" applyFont="1" applyBorder="1" applyProtection="1">
      <protection locked="0"/>
    </xf>
    <xf numFmtId="37" fontId="0" fillId="0" borderId="140" xfId="1" applyNumberFormat="1" applyFont="1" applyBorder="1" applyProtection="1">
      <protection locked="0"/>
    </xf>
    <xf numFmtId="37" fontId="0" fillId="0" borderId="141" xfId="1" applyNumberFormat="1" applyFont="1" applyBorder="1" applyProtection="1">
      <protection locked="0"/>
    </xf>
    <xf numFmtId="164" fontId="3" fillId="9" borderId="133" xfId="0" applyNumberFormat="1" applyFont="1" applyFill="1" applyBorder="1"/>
    <xf numFmtId="164" fontId="3" fillId="9" borderId="135" xfId="0" applyNumberFormat="1" applyFont="1" applyFill="1" applyBorder="1"/>
    <xf numFmtId="164" fontId="3" fillId="9" borderId="137" xfId="0" applyNumberFormat="1" applyFont="1" applyFill="1" applyBorder="1"/>
    <xf numFmtId="0" fontId="3" fillId="12" borderId="9" xfId="0" applyFont="1" applyFill="1" applyBorder="1" applyAlignment="1">
      <alignment horizontal="center" vertical="top" wrapText="1"/>
    </xf>
    <xf numFmtId="164" fontId="3" fillId="9" borderId="139" xfId="0" applyNumberFormat="1" applyFont="1" applyFill="1" applyBorder="1"/>
    <xf numFmtId="164" fontId="3" fillId="9" borderId="140" xfId="0" applyNumberFormat="1" applyFont="1" applyFill="1" applyBorder="1"/>
    <xf numFmtId="164" fontId="3" fillId="9" borderId="141" xfId="0" applyNumberFormat="1" applyFont="1" applyFill="1" applyBorder="1"/>
    <xf numFmtId="0" fontId="0" fillId="4" borderId="142" xfId="0" applyFill="1" applyBorder="1"/>
    <xf numFmtId="164" fontId="0" fillId="4" borderId="143" xfId="0" applyNumberFormat="1" applyFill="1" applyBorder="1"/>
    <xf numFmtId="164" fontId="0" fillId="4" borderId="144" xfId="0" applyNumberFormat="1" applyFill="1" applyBorder="1"/>
    <xf numFmtId="164" fontId="0" fillId="4" borderId="145" xfId="0" applyNumberFormat="1" applyFill="1" applyBorder="1"/>
    <xf numFmtId="164" fontId="3" fillId="13" borderId="146" xfId="1" applyNumberFormat="1" applyFont="1" applyFill="1" applyBorder="1" applyProtection="1"/>
    <xf numFmtId="164" fontId="0" fillId="4" borderId="147" xfId="0" applyNumberFormat="1" applyFill="1" applyBorder="1"/>
    <xf numFmtId="164" fontId="0" fillId="4" borderId="58" xfId="0" applyNumberFormat="1" applyFill="1" applyBorder="1"/>
    <xf numFmtId="164" fontId="0" fillId="4" borderId="59" xfId="0" applyNumberFormat="1" applyFill="1" applyBorder="1"/>
    <xf numFmtId="0" fontId="8" fillId="0" borderId="57" xfId="0" applyFont="1" applyBorder="1" applyProtection="1">
      <protection locked="0"/>
    </xf>
    <xf numFmtId="37" fontId="8" fillId="0" borderId="57" xfId="1" applyNumberFormat="1" applyFont="1" applyBorder="1" applyProtection="1">
      <protection locked="0"/>
    </xf>
    <xf numFmtId="0" fontId="8" fillId="0" borderId="58" xfId="0" applyFont="1" applyBorder="1" applyProtection="1">
      <protection locked="0"/>
    </xf>
    <xf numFmtId="37" fontId="8" fillId="0" borderId="58" xfId="1" applyNumberFormat="1" applyFont="1" applyBorder="1" applyProtection="1">
      <protection locked="0"/>
    </xf>
    <xf numFmtId="0" fontId="8" fillId="0" borderId="59" xfId="0" applyFont="1" applyBorder="1" applyProtection="1">
      <protection locked="0"/>
    </xf>
    <xf numFmtId="37" fontId="8" fillId="0" borderId="59" xfId="1" applyNumberFormat="1" applyFont="1" applyBorder="1" applyProtection="1">
      <protection locked="0"/>
    </xf>
    <xf numFmtId="0" fontId="3" fillId="7" borderId="57" xfId="0" applyFont="1" applyFill="1" applyBorder="1" applyAlignment="1" applyProtection="1">
      <alignment horizontal="left"/>
      <protection locked="0"/>
    </xf>
    <xf numFmtId="0" fontId="0" fillId="7" borderId="58" xfId="0" applyFill="1" applyBorder="1" applyAlignment="1" applyProtection="1">
      <alignment horizontal="left"/>
      <protection locked="0"/>
    </xf>
    <xf numFmtId="0" fontId="0" fillId="7" borderId="68" xfId="0" applyFill="1" applyBorder="1" applyAlignment="1" applyProtection="1">
      <alignment horizontal="left"/>
      <protection locked="0"/>
    </xf>
    <xf numFmtId="0" fontId="21" fillId="0" borderId="61" xfId="0" applyFont="1" applyBorder="1" applyAlignment="1">
      <alignment vertical="top"/>
    </xf>
    <xf numFmtId="0" fontId="21" fillId="0" borderId="8" xfId="0" applyFont="1" applyBorder="1" applyAlignment="1">
      <alignment vertical="top"/>
    </xf>
    <xf numFmtId="0" fontId="0" fillId="0" borderId="0" xfId="0" applyAlignment="1">
      <alignment horizontal="center" vertical="top" wrapText="1"/>
    </xf>
    <xf numFmtId="0" fontId="21" fillId="0" borderId="13" xfId="0" applyFont="1" applyBorder="1" applyAlignment="1">
      <alignment vertical="top"/>
    </xf>
    <xf numFmtId="0" fontId="3" fillId="0" borderId="3" xfId="0" applyFont="1" applyBorder="1" applyAlignment="1">
      <alignment horizontal="left"/>
    </xf>
    <xf numFmtId="49" fontId="28" fillId="0" borderId="5" xfId="0" applyNumberFormat="1" applyFont="1" applyBorder="1" applyAlignment="1">
      <alignment horizontal="left" wrapText="1"/>
    </xf>
    <xf numFmtId="0" fontId="3" fillId="0" borderId="53" xfId="0" applyFont="1" applyBorder="1" applyAlignment="1">
      <alignment horizontal="left" vertical="top" wrapText="1"/>
    </xf>
    <xf numFmtId="0" fontId="3" fillId="0" borderId="50" xfId="0" applyFont="1" applyBorder="1" applyAlignment="1">
      <alignment horizontal="left" vertical="top" wrapText="1"/>
    </xf>
    <xf numFmtId="0" fontId="3" fillId="0" borderId="51" xfId="0" applyFont="1" applyBorder="1" applyAlignment="1" applyProtection="1">
      <alignment horizontal="left" vertical="top"/>
      <protection locked="0"/>
    </xf>
    <xf numFmtId="0" fontId="3" fillId="0" borderId="54" xfId="0" applyFont="1" applyBorder="1" applyAlignment="1" applyProtection="1">
      <alignment horizontal="left" vertical="top"/>
      <protection locked="0"/>
    </xf>
    <xf numFmtId="0" fontId="3" fillId="7" borderId="12" xfId="0" applyFont="1" applyFill="1" applyBorder="1" applyAlignment="1" applyProtection="1">
      <alignment horizontal="right"/>
      <protection locked="0"/>
    </xf>
    <xf numFmtId="0" fontId="3" fillId="7" borderId="147" xfId="0" applyFont="1" applyFill="1" applyBorder="1" applyAlignment="1" applyProtection="1">
      <alignment horizontal="right"/>
      <protection locked="0"/>
    </xf>
    <xf numFmtId="0" fontId="3" fillId="7" borderId="58" xfId="0" applyFont="1" applyFill="1" applyBorder="1" applyAlignment="1" applyProtection="1">
      <alignment horizontal="right"/>
      <protection locked="0"/>
    </xf>
    <xf numFmtId="2" fontId="3" fillId="0" borderId="0" xfId="0" applyNumberFormat="1" applyFont="1"/>
    <xf numFmtId="0" fontId="0" fillId="0" borderId="16" xfId="0" applyBorder="1" applyAlignment="1">
      <alignment horizontal="center"/>
    </xf>
    <xf numFmtId="0" fontId="0" fillId="0" borderId="16" xfId="0" applyBorder="1"/>
    <xf numFmtId="42" fontId="12" fillId="0" borderId="16" xfId="0" applyNumberFormat="1" applyFont="1" applyBorder="1"/>
    <xf numFmtId="165" fontId="0" fillId="0" borderId="0" xfId="0" applyNumberFormat="1"/>
    <xf numFmtId="3" fontId="0" fillId="0" borderId="0" xfId="0" applyNumberFormat="1"/>
    <xf numFmtId="0" fontId="11" fillId="0" borderId="0" xfId="0" applyFont="1"/>
    <xf numFmtId="0" fontId="8" fillId="2" borderId="11" xfId="0" applyFont="1" applyFill="1" applyBorder="1"/>
    <xf numFmtId="164" fontId="8" fillId="2" borderId="2" xfId="1" applyNumberFormat="1" applyFont="1" applyFill="1" applyBorder="1" applyProtection="1"/>
    <xf numFmtId="0" fontId="0" fillId="0" borderId="13" xfId="0" applyBorder="1" applyProtection="1">
      <protection locked="0"/>
    </xf>
    <xf numFmtId="164" fontId="0" fillId="0" borderId="13" xfId="5" applyNumberFormat="1" applyFont="1" applyBorder="1" applyProtection="1">
      <protection locked="0"/>
    </xf>
    <xf numFmtId="0" fontId="0" fillId="0" borderId="13" xfId="0" applyBorder="1" applyAlignment="1" applyProtection="1">
      <alignment wrapText="1"/>
      <protection locked="0"/>
    </xf>
    <xf numFmtId="0" fontId="3" fillId="0" borderId="3" xfId="0" applyFont="1" applyBorder="1" applyAlignment="1">
      <alignment horizontal="center" vertical="top" wrapText="1"/>
    </xf>
    <xf numFmtId="0" fontId="14" fillId="0" borderId="1" xfId="0" applyFont="1" applyBorder="1" applyAlignment="1">
      <alignment horizontal="center" vertical="top" wrapText="1"/>
    </xf>
    <xf numFmtId="0" fontId="0" fillId="0" borderId="4" xfId="0" applyBorder="1"/>
    <xf numFmtId="42" fontId="0" fillId="0" borderId="4" xfId="0" applyNumberFormat="1" applyBorder="1"/>
    <xf numFmtId="0" fontId="0" fillId="0" borderId="5" xfId="0" applyBorder="1"/>
    <xf numFmtId="0" fontId="0" fillId="0" borderId="6" xfId="0" applyBorder="1"/>
    <xf numFmtId="165" fontId="0" fillId="0" borderId="6" xfId="0" applyNumberFormat="1" applyBorder="1"/>
    <xf numFmtId="3" fontId="0" fillId="0" borderId="6" xfId="0" applyNumberFormat="1" applyBorder="1"/>
    <xf numFmtId="42" fontId="0" fillId="0" borderId="7" xfId="0" applyNumberFormat="1" applyBorder="1"/>
    <xf numFmtId="0" fontId="14" fillId="0" borderId="1" xfId="0" applyFont="1" applyBorder="1" applyAlignment="1">
      <alignment wrapText="1"/>
    </xf>
    <xf numFmtId="165" fontId="0" fillId="0" borderId="4" xfId="0" applyNumberFormat="1" applyBorder="1"/>
    <xf numFmtId="10" fontId="12" fillId="0" borderId="16" xfId="6" applyNumberFormat="1" applyFont="1" applyBorder="1" applyProtection="1"/>
    <xf numFmtId="10" fontId="12" fillId="0" borderId="16" xfId="6" applyNumberFormat="1" applyFont="1" applyFill="1" applyBorder="1" applyProtection="1"/>
    <xf numFmtId="10" fontId="0" fillId="0" borderId="0" xfId="0" applyNumberFormat="1"/>
    <xf numFmtId="0" fontId="0" fillId="17" borderId="0" xfId="0" applyFill="1"/>
    <xf numFmtId="0" fontId="0" fillId="17" borderId="0" xfId="0" applyFill="1" applyProtection="1">
      <protection locked="0"/>
    </xf>
    <xf numFmtId="0" fontId="0" fillId="17" borderId="0" xfId="0" applyFill="1" applyAlignment="1">
      <alignment horizontal="left"/>
    </xf>
    <xf numFmtId="0" fontId="0" fillId="17" borderId="0" xfId="0" applyFill="1" applyAlignment="1">
      <alignment horizontal="center" vertical="top" wrapText="1"/>
    </xf>
    <xf numFmtId="0" fontId="21" fillId="17" borderId="3" xfId="0" applyFont="1" applyFill="1" applyBorder="1" applyAlignment="1">
      <alignment vertical="top"/>
    </xf>
    <xf numFmtId="49" fontId="0" fillId="17" borderId="0" xfId="0" applyNumberFormat="1" applyFill="1" applyAlignment="1">
      <alignment vertical="top"/>
    </xf>
    <xf numFmtId="49" fontId="0" fillId="17" borderId="0" xfId="0" applyNumberFormat="1" applyFill="1" applyAlignment="1">
      <alignment horizontal="left" vertical="top"/>
    </xf>
    <xf numFmtId="49" fontId="21" fillId="17" borderId="0" xfId="0" applyNumberFormat="1" applyFont="1" applyFill="1" applyAlignment="1">
      <alignment vertical="top"/>
    </xf>
    <xf numFmtId="0" fontId="0" fillId="17" borderId="0" xfId="0" applyFill="1" applyAlignment="1">
      <alignment vertical="top"/>
    </xf>
    <xf numFmtId="49" fontId="0" fillId="17" borderId="0" xfId="0" applyNumberFormat="1" applyFill="1"/>
    <xf numFmtId="0" fontId="0" fillId="17" borderId="0" xfId="0" applyFill="1" applyAlignment="1" applyProtection="1">
      <alignment horizontal="center"/>
      <protection locked="0"/>
    </xf>
    <xf numFmtId="0" fontId="0" fillId="17" borderId="70" xfId="0" applyFill="1" applyBorder="1"/>
    <xf numFmtId="0" fontId="0" fillId="17" borderId="71" xfId="0" applyFill="1" applyBorder="1"/>
    <xf numFmtId="0" fontId="0" fillId="17" borderId="72" xfId="0" applyFill="1" applyBorder="1"/>
    <xf numFmtId="0" fontId="0" fillId="17" borderId="71" xfId="0" applyFill="1" applyBorder="1" applyProtection="1">
      <protection locked="0"/>
    </xf>
    <xf numFmtId="164" fontId="0" fillId="17" borderId="71" xfId="1" applyNumberFormat="1" applyFont="1" applyFill="1" applyBorder="1" applyProtection="1">
      <protection locked="0"/>
    </xf>
    <xf numFmtId="164" fontId="0" fillId="17" borderId="0" xfId="0" applyNumberFormat="1" applyFill="1" applyProtection="1">
      <protection locked="0"/>
    </xf>
    <xf numFmtId="0" fontId="0" fillId="17" borderId="73" xfId="0" applyFill="1" applyBorder="1"/>
    <xf numFmtId="0" fontId="0" fillId="17" borderId="74" xfId="0" applyFill="1" applyBorder="1"/>
    <xf numFmtId="0" fontId="0" fillId="17" borderId="75" xfId="0" applyFill="1" applyBorder="1"/>
    <xf numFmtId="0" fontId="0" fillId="17" borderId="21" xfId="0" applyFill="1" applyBorder="1"/>
    <xf numFmtId="0" fontId="0" fillId="17" borderId="93" xfId="0" applyFill="1" applyBorder="1"/>
    <xf numFmtId="0" fontId="22" fillId="17" borderId="0" xfId="0" applyFont="1" applyFill="1" applyAlignment="1" applyProtection="1">
      <alignment horizontal="left" vertical="top"/>
      <protection locked="0"/>
    </xf>
    <xf numFmtId="0" fontId="23" fillId="17" borderId="0" xfId="0" applyFont="1" applyFill="1" applyAlignment="1" applyProtection="1">
      <alignment horizontal="left" vertical="top"/>
      <protection locked="0"/>
    </xf>
    <xf numFmtId="0" fontId="3" fillId="17" borderId="27" xfId="0" applyFont="1" applyFill="1" applyBorder="1" applyAlignment="1">
      <alignment horizontal="center" vertical="top" wrapText="1"/>
    </xf>
    <xf numFmtId="0" fontId="3" fillId="17" borderId="76" xfId="0" applyFont="1" applyFill="1" applyBorder="1" applyAlignment="1">
      <alignment horizontal="center" vertical="top" wrapText="1"/>
    </xf>
    <xf numFmtId="0" fontId="3" fillId="17" borderId="88" xfId="0" applyFont="1" applyFill="1" applyBorder="1" applyAlignment="1">
      <alignment horizontal="center" vertical="top" wrapText="1"/>
    </xf>
    <xf numFmtId="0" fontId="3" fillId="17" borderId="26" xfId="0" applyFont="1" applyFill="1" applyBorder="1" applyAlignment="1">
      <alignment horizontal="center" vertical="top" wrapText="1"/>
    </xf>
    <xf numFmtId="0" fontId="3" fillId="17" borderId="10" xfId="0" applyFont="1" applyFill="1" applyBorder="1" applyAlignment="1">
      <alignment horizontal="center" vertical="top" wrapText="1"/>
    </xf>
    <xf numFmtId="0" fontId="0" fillId="17" borderId="15" xfId="0" applyFill="1" applyBorder="1" applyAlignment="1">
      <alignment vertical="top"/>
    </xf>
    <xf numFmtId="0" fontId="0" fillId="17" borderId="78" xfId="0" applyFill="1" applyBorder="1" applyAlignment="1">
      <alignment vertical="top"/>
    </xf>
    <xf numFmtId="0" fontId="0" fillId="17" borderId="0" xfId="0" applyFill="1" applyAlignment="1" applyProtection="1">
      <alignment horizontal="left" vertical="top"/>
      <protection locked="0"/>
    </xf>
    <xf numFmtId="164" fontId="3" fillId="17" borderId="73" xfId="0" applyNumberFormat="1" applyFont="1" applyFill="1" applyBorder="1"/>
    <xf numFmtId="164" fontId="3" fillId="17" borderId="0" xfId="0" applyNumberFormat="1" applyFont="1" applyFill="1"/>
    <xf numFmtId="164" fontId="3" fillId="17" borderId="4" xfId="0" applyNumberFormat="1" applyFont="1" applyFill="1" applyBorder="1"/>
    <xf numFmtId="164" fontId="0" fillId="17" borderId="12" xfId="0" applyNumberFormat="1" applyFill="1" applyBorder="1" applyAlignment="1">
      <alignment vertical="top"/>
    </xf>
    <xf numFmtId="164" fontId="0" fillId="17" borderId="95" xfId="0" applyNumberFormat="1" applyFill="1" applyBorder="1" applyAlignment="1">
      <alignment vertical="top"/>
    </xf>
    <xf numFmtId="0" fontId="0" fillId="17" borderId="0" xfId="0" applyFill="1" applyAlignment="1" applyProtection="1">
      <alignment vertical="top"/>
      <protection locked="0"/>
    </xf>
    <xf numFmtId="164" fontId="0" fillId="17" borderId="13" xfId="0" applyNumberFormat="1" applyFill="1" applyBorder="1" applyAlignment="1">
      <alignment vertical="top"/>
    </xf>
    <xf numFmtId="164" fontId="0" fillId="17" borderId="80" xfId="0" applyNumberFormat="1" applyFill="1" applyBorder="1" applyAlignment="1">
      <alignment vertical="top"/>
    </xf>
    <xf numFmtId="164" fontId="0" fillId="17" borderId="14" xfId="0" applyNumberFormat="1" applyFill="1" applyBorder="1" applyAlignment="1">
      <alignment vertical="top"/>
    </xf>
    <xf numFmtId="164" fontId="0" fillId="17" borderId="96" xfId="0" applyNumberFormat="1" applyFill="1" applyBorder="1" applyAlignment="1">
      <alignment vertical="top"/>
    </xf>
    <xf numFmtId="164" fontId="3" fillId="17" borderId="89" xfId="1" applyNumberFormat="1" applyFont="1" applyFill="1" applyBorder="1" applyProtection="1"/>
    <xf numFmtId="164" fontId="3" fillId="17" borderId="33" xfId="1" applyNumberFormat="1" applyFont="1" applyFill="1" applyBorder="1" applyProtection="1"/>
    <xf numFmtId="164" fontId="3" fillId="17" borderId="34" xfId="1" applyNumberFormat="1" applyFont="1" applyFill="1" applyBorder="1" applyProtection="1"/>
    <xf numFmtId="164" fontId="3" fillId="17" borderId="32" xfId="1" applyNumberFormat="1" applyFont="1" applyFill="1" applyBorder="1" applyProtection="1"/>
    <xf numFmtId="164" fontId="3" fillId="17" borderId="82" xfId="1" applyNumberFormat="1" applyFont="1" applyFill="1" applyBorder="1" applyProtection="1"/>
    <xf numFmtId="0" fontId="0" fillId="17" borderId="73" xfId="0" applyFill="1" applyBorder="1" applyAlignment="1" applyProtection="1">
      <alignment horizontal="left"/>
      <protection locked="0"/>
    </xf>
    <xf numFmtId="0" fontId="0" fillId="17" borderId="93" xfId="0" applyFill="1" applyBorder="1" applyAlignment="1" applyProtection="1">
      <alignment vertical="top"/>
      <protection locked="0"/>
    </xf>
    <xf numFmtId="0" fontId="0" fillId="17" borderId="75" xfId="0" applyFill="1" applyBorder="1" applyAlignment="1">
      <alignment horizontal="left"/>
    </xf>
    <xf numFmtId="0" fontId="0" fillId="17" borderId="22" xfId="0" applyFill="1" applyBorder="1" applyAlignment="1">
      <alignment vertical="top"/>
    </xf>
    <xf numFmtId="0" fontId="22" fillId="17" borderId="0" xfId="0" applyFont="1" applyFill="1" applyAlignment="1" applyProtection="1">
      <alignment vertical="top"/>
      <protection locked="0"/>
    </xf>
    <xf numFmtId="0" fontId="23" fillId="17" borderId="0" xfId="0" applyFont="1" applyFill="1" applyAlignment="1" applyProtection="1">
      <alignment vertical="top"/>
      <protection locked="0"/>
    </xf>
    <xf numFmtId="0" fontId="3" fillId="17" borderId="0" xfId="0" applyFont="1" applyFill="1" applyProtection="1">
      <protection locked="0"/>
    </xf>
    <xf numFmtId="0" fontId="0" fillId="17" borderId="0" xfId="0" applyFill="1" applyAlignment="1" applyProtection="1">
      <alignment horizontal="left"/>
      <protection locked="0"/>
    </xf>
    <xf numFmtId="0" fontId="0" fillId="17" borderId="93" xfId="0" applyFill="1" applyBorder="1" applyProtection="1">
      <protection locked="0"/>
    </xf>
    <xf numFmtId="2" fontId="0" fillId="17" borderId="93" xfId="0" applyNumberFormat="1" applyFill="1" applyBorder="1" applyProtection="1">
      <protection locked="0"/>
    </xf>
    <xf numFmtId="2" fontId="0" fillId="17" borderId="74" xfId="0" applyNumberFormat="1" applyFill="1" applyBorder="1" applyProtection="1">
      <protection locked="0"/>
    </xf>
    <xf numFmtId="0" fontId="0" fillId="17" borderId="79" xfId="0" applyFill="1" applyBorder="1" applyProtection="1">
      <protection locked="0"/>
    </xf>
    <xf numFmtId="0" fontId="3" fillId="17" borderId="13" xfId="0" applyFont="1" applyFill="1" applyBorder="1" applyProtection="1">
      <protection locked="0"/>
    </xf>
    <xf numFmtId="0" fontId="0" fillId="17" borderId="13" xfId="0" applyFill="1" applyBorder="1" applyProtection="1">
      <protection locked="0"/>
    </xf>
    <xf numFmtId="164" fontId="0" fillId="17" borderId="3" xfId="1" applyNumberFormat="1" applyFont="1" applyFill="1" applyBorder="1" applyAlignment="1" applyProtection="1">
      <alignment horizontal="center"/>
      <protection locked="0"/>
    </xf>
    <xf numFmtId="164" fontId="0" fillId="17" borderId="0" xfId="1" applyNumberFormat="1" applyFont="1" applyFill="1" applyBorder="1" applyAlignment="1" applyProtection="1">
      <alignment horizontal="center"/>
      <protection locked="0"/>
    </xf>
    <xf numFmtId="164" fontId="0" fillId="17" borderId="0" xfId="1" applyNumberFormat="1" applyFont="1" applyFill="1" applyBorder="1" applyProtection="1">
      <protection locked="0"/>
    </xf>
    <xf numFmtId="164" fontId="0" fillId="17" borderId="107" xfId="1" applyNumberFormat="1" applyFont="1" applyFill="1" applyBorder="1" applyProtection="1"/>
    <xf numFmtId="164" fontId="0" fillId="17" borderId="21" xfId="1" applyNumberFormat="1" applyFont="1" applyFill="1" applyBorder="1" applyProtection="1"/>
    <xf numFmtId="2" fontId="0" fillId="17" borderId="94" xfId="0" applyNumberFormat="1" applyFill="1" applyBorder="1"/>
    <xf numFmtId="0" fontId="0" fillId="17" borderId="73" xfId="0" applyFill="1" applyBorder="1" applyProtection="1">
      <protection locked="0"/>
    </xf>
    <xf numFmtId="164" fontId="0" fillId="17" borderId="93" xfId="1" applyNumberFormat="1" applyFont="1" applyFill="1" applyBorder="1" applyProtection="1">
      <protection locked="0"/>
    </xf>
    <xf numFmtId="0" fontId="8" fillId="17" borderId="0" xfId="0" applyFont="1" applyFill="1"/>
    <xf numFmtId="164" fontId="8" fillId="17" borderId="0" xfId="1" applyNumberFormat="1" applyFont="1" applyFill="1" applyProtection="1"/>
    <xf numFmtId="1" fontId="0" fillId="0" borderId="48" xfId="0" applyNumberFormat="1" applyBorder="1" applyAlignment="1" applyProtection="1">
      <alignment horizontal="left" vertical="top"/>
      <protection locked="0"/>
    </xf>
    <xf numFmtId="37" fontId="8" fillId="0" borderId="58" xfId="5" applyNumberFormat="1" applyFont="1" applyBorder="1" applyProtection="1">
      <protection locked="0"/>
    </xf>
    <xf numFmtId="0" fontId="28" fillId="0" borderId="57" xfId="0" applyFont="1" applyBorder="1" applyProtection="1">
      <protection locked="0"/>
    </xf>
    <xf numFmtId="0" fontId="8" fillId="0" borderId="147" xfId="0" applyFont="1" applyBorder="1" applyProtection="1">
      <protection locked="0"/>
    </xf>
    <xf numFmtId="0" fontId="8" fillId="6" borderId="15" xfId="0" applyFont="1" applyFill="1" applyBorder="1"/>
    <xf numFmtId="0" fontId="28" fillId="6" borderId="57" xfId="0" applyFont="1" applyFill="1" applyBorder="1"/>
    <xf numFmtId="0" fontId="8" fillId="6" borderId="57" xfId="0" applyFont="1" applyFill="1" applyBorder="1"/>
    <xf numFmtId="37" fontId="8" fillId="0" borderId="57" xfId="5" applyNumberFormat="1" applyFont="1" applyBorder="1" applyProtection="1"/>
    <xf numFmtId="0" fontId="3" fillId="17" borderId="0" xfId="0" applyFont="1" applyFill="1"/>
    <xf numFmtId="0" fontId="30" fillId="0" borderId="0" xfId="0" applyFont="1" applyAlignment="1">
      <alignment horizontal="center" vertical="center"/>
    </xf>
    <xf numFmtId="0" fontId="8" fillId="0" borderId="0" xfId="0" applyFont="1" applyAlignment="1">
      <alignment horizontal="justify" vertical="center"/>
    </xf>
    <xf numFmtId="0" fontId="31" fillId="0" borderId="0" xfId="0" applyFont="1" applyAlignment="1">
      <alignment horizontal="left" vertical="top" wrapText="1"/>
    </xf>
    <xf numFmtId="0" fontId="23" fillId="0" borderId="0" xfId="0" applyFont="1" applyAlignment="1">
      <alignment horizontal="left" vertical="top" wrapText="1"/>
    </xf>
    <xf numFmtId="0" fontId="31" fillId="0" borderId="0" xfId="0" applyFont="1" applyAlignment="1" applyProtection="1">
      <alignment horizontal="left" vertical="top" wrapText="1"/>
      <protection locked="0"/>
    </xf>
    <xf numFmtId="0" fontId="10" fillId="0" borderId="0" xfId="2" applyAlignment="1" applyProtection="1">
      <alignment horizontal="left" vertical="top" wrapText="1"/>
      <protection locked="0"/>
    </xf>
    <xf numFmtId="0" fontId="8" fillId="0" borderId="0" xfId="0" applyFont="1" applyAlignment="1" applyProtection="1">
      <alignment horizontal="justify" vertical="center"/>
      <protection locked="0"/>
    </xf>
    <xf numFmtId="0" fontId="3" fillId="0" borderId="0" xfId="0" applyFont="1" applyAlignment="1">
      <alignment horizontal="justify" vertical="center"/>
    </xf>
    <xf numFmtId="0" fontId="3" fillId="0" borderId="0" xfId="0" applyFont="1" applyAlignment="1">
      <alignment horizontal="left" vertical="top" wrapText="1"/>
    </xf>
    <xf numFmtId="0" fontId="33" fillId="12" borderId="66" xfId="0" applyFont="1" applyFill="1" applyBorder="1" applyAlignment="1">
      <alignment horizontal="left" vertical="top" wrapText="1"/>
    </xf>
    <xf numFmtId="0" fontId="33" fillId="0" borderId="0" xfId="0" applyFont="1" applyAlignment="1">
      <alignment horizontal="left" vertical="top" wrapText="1"/>
    </xf>
    <xf numFmtId="0" fontId="2" fillId="4" borderId="67" xfId="0" applyFont="1" applyFill="1" applyBorder="1" applyAlignment="1">
      <alignment horizontal="left" vertical="top" wrapText="1"/>
    </xf>
    <xf numFmtId="0" fontId="2" fillId="0" borderId="0" xfId="0" applyFont="1" applyAlignment="1">
      <alignment horizontal="left" vertical="top" wrapText="1"/>
    </xf>
    <xf numFmtId="0" fontId="2" fillId="0" borderId="16" xfId="0" applyFont="1" applyBorder="1" applyAlignment="1">
      <alignment horizontal="left" vertical="top" wrapText="1"/>
    </xf>
    <xf numFmtId="0" fontId="1" fillId="0" borderId="0" xfId="0" applyFont="1" applyAlignment="1">
      <alignment horizontal="left" vertical="top" wrapText="1"/>
    </xf>
    <xf numFmtId="0" fontId="34" fillId="0" borderId="0" xfId="0" applyFont="1" applyAlignment="1">
      <alignment horizontal="left" vertical="top" wrapText="1"/>
    </xf>
    <xf numFmtId="0" fontId="32" fillId="0" borderId="0" xfId="0" applyFont="1" applyAlignment="1">
      <alignment horizontal="left" vertical="top" wrapText="1"/>
    </xf>
    <xf numFmtId="0" fontId="35" fillId="0" borderId="0" xfId="0" applyFont="1" applyAlignment="1">
      <alignment horizontal="left" vertical="top" wrapText="1"/>
    </xf>
    <xf numFmtId="0" fontId="38" fillId="15" borderId="63" xfId="0" applyFont="1" applyFill="1" applyBorder="1" applyAlignment="1">
      <alignment horizontal="center" vertical="top" wrapText="1"/>
    </xf>
    <xf numFmtId="0" fontId="39" fillId="16" borderId="64" xfId="0" applyFont="1" applyFill="1" applyBorder="1" applyAlignment="1">
      <alignment horizontal="center" vertical="top" wrapText="1"/>
    </xf>
    <xf numFmtId="0" fontId="39" fillId="0" borderId="65" xfId="0" applyFont="1" applyBorder="1" applyAlignment="1">
      <alignment horizontal="center" vertical="top" wrapText="1"/>
    </xf>
    <xf numFmtId="0" fontId="41" fillId="0" borderId="0" xfId="0" applyFont="1" applyAlignment="1">
      <alignment horizontal="center" vertical="top" wrapText="1"/>
    </xf>
    <xf numFmtId="0" fontId="23" fillId="13" borderId="0" xfId="0" applyFont="1" applyFill="1" applyAlignment="1">
      <alignment horizontal="left" vertical="top"/>
    </xf>
    <xf numFmtId="0" fontId="35" fillId="18" borderId="0" xfId="0" applyFont="1" applyFill="1" applyAlignment="1">
      <alignment horizontal="left" vertical="top" wrapText="1"/>
    </xf>
    <xf numFmtId="0" fontId="3" fillId="0" borderId="3" xfId="0" applyFont="1" applyBorder="1" applyAlignment="1">
      <alignment wrapText="1"/>
    </xf>
    <xf numFmtId="0" fontId="21" fillId="0" borderId="12" xfId="0" applyFont="1" applyBorder="1" applyAlignment="1">
      <alignment vertical="top"/>
    </xf>
    <xf numFmtId="0" fontId="0" fillId="0" borderId="2" xfId="0" applyBorder="1" applyAlignment="1">
      <alignment horizontal="center" vertical="top"/>
    </xf>
    <xf numFmtId="0" fontId="0" fillId="0" borderId="7" xfId="0" applyBorder="1"/>
    <xf numFmtId="0" fontId="11" fillId="0" borderId="11" xfId="0" applyFont="1" applyBorder="1" applyAlignment="1">
      <alignment horizontal="center" vertical="top" wrapText="1"/>
    </xf>
    <xf numFmtId="0" fontId="11" fillId="0" borderId="1" xfId="0" applyFont="1" applyBorder="1" applyAlignment="1">
      <alignment horizontal="center" vertical="top" wrapText="1"/>
    </xf>
    <xf numFmtId="0" fontId="11" fillId="0" borderId="2" xfId="0" applyFont="1" applyBorder="1" applyAlignment="1">
      <alignment horizontal="center" vertical="top" wrapText="1"/>
    </xf>
    <xf numFmtId="0" fontId="11" fillId="0" borderId="0" xfId="0" applyFont="1" applyAlignment="1">
      <alignment horizontal="center"/>
    </xf>
    <xf numFmtId="0" fontId="11" fillId="0" borderId="4" xfId="0" applyFont="1" applyBorder="1" applyAlignment="1">
      <alignment horizontal="center"/>
    </xf>
    <xf numFmtId="10" fontId="0" fillId="0" borderId="0" xfId="6" applyNumberFormat="1" applyFont="1" applyProtection="1"/>
    <xf numFmtId="0" fontId="1" fillId="0" borderId="0" xfId="0" applyFont="1"/>
    <xf numFmtId="0" fontId="43" fillId="0" borderId="0" xfId="0" quotePrefix="1" applyFont="1" applyAlignment="1">
      <alignment horizontal="left" vertical="center" wrapText="1" indent="1"/>
    </xf>
    <xf numFmtId="0" fontId="43" fillId="0" borderId="0" xfId="0" applyFont="1" applyAlignment="1">
      <alignment horizontal="left" vertical="center" wrapText="1" indent="1"/>
    </xf>
    <xf numFmtId="0" fontId="1" fillId="0" borderId="8" xfId="0" applyFont="1" applyBorder="1" applyAlignment="1">
      <alignment horizontal="left" vertical="top" wrapText="1"/>
    </xf>
    <xf numFmtId="0" fontId="1" fillId="0" borderId="10" xfId="0" applyFont="1" applyBorder="1" applyAlignment="1">
      <alignment horizontal="left" vertical="top" wrapText="1"/>
    </xf>
    <xf numFmtId="0" fontId="24" fillId="0" borderId="3" xfId="0" applyFont="1" applyBorder="1" applyAlignment="1">
      <alignment horizontal="center"/>
    </xf>
    <xf numFmtId="0" fontId="24" fillId="0" borderId="0" xfId="0" applyFont="1" applyAlignment="1">
      <alignment horizontal="center"/>
    </xf>
    <xf numFmtId="0" fontId="15" fillId="4" borderId="8" xfId="0" applyFont="1" applyFill="1" applyBorder="1" applyAlignment="1">
      <alignment horizontal="center" vertical="top"/>
    </xf>
    <xf numFmtId="0" fontId="16" fillId="0" borderId="9" xfId="0" applyFont="1" applyBorder="1" applyAlignment="1">
      <alignment horizontal="center" vertical="top"/>
    </xf>
    <xf numFmtId="0" fontId="16" fillId="0" borderId="10" xfId="0" applyFont="1" applyBorder="1" applyAlignment="1">
      <alignment horizontal="center" vertical="top"/>
    </xf>
    <xf numFmtId="0" fontId="3" fillId="0" borderId="56" xfId="0" applyFont="1" applyBorder="1" applyAlignment="1">
      <alignment horizontal="center" wrapText="1"/>
    </xf>
    <xf numFmtId="0" fontId="0" fillId="0" borderId="49" xfId="0" applyBorder="1" applyAlignment="1">
      <alignment wrapText="1"/>
    </xf>
    <xf numFmtId="0" fontId="0" fillId="0" borderId="55" xfId="0" applyBorder="1" applyAlignment="1">
      <alignment wrapText="1"/>
    </xf>
    <xf numFmtId="0" fontId="1" fillId="7" borderId="11" xfId="0" applyFont="1" applyFill="1" applyBorder="1" applyAlignment="1">
      <alignment horizontal="left" vertical="center" wrapText="1"/>
    </xf>
    <xf numFmtId="0" fontId="4" fillId="7" borderId="9" xfId="0" applyFont="1" applyFill="1" applyBorder="1" applyAlignment="1">
      <alignment horizontal="left" vertical="center" wrapText="1"/>
    </xf>
    <xf numFmtId="0" fontId="4" fillId="7" borderId="10" xfId="0" applyFont="1" applyFill="1" applyBorder="1" applyAlignment="1">
      <alignment horizontal="left" vertical="center" wrapText="1"/>
    </xf>
    <xf numFmtId="0" fontId="1" fillId="7" borderId="8" xfId="0" applyFont="1" applyFill="1" applyBorder="1" applyAlignment="1">
      <alignment horizontal="left" vertical="center" wrapText="1"/>
    </xf>
    <xf numFmtId="0" fontId="1" fillId="7" borderId="9" xfId="0" applyFont="1" applyFill="1" applyBorder="1" applyAlignment="1">
      <alignment horizontal="left" vertical="center" wrapText="1"/>
    </xf>
    <xf numFmtId="0" fontId="1" fillId="7" borderId="10" xfId="0" applyFont="1" applyFill="1" applyBorder="1" applyAlignment="1">
      <alignment horizontal="left" vertical="center" wrapText="1"/>
    </xf>
    <xf numFmtId="49" fontId="9" fillId="7" borderId="8" xfId="0" applyNumberFormat="1" applyFont="1" applyFill="1" applyBorder="1" applyAlignment="1">
      <alignment horizontal="left" vertical="center" wrapText="1"/>
    </xf>
    <xf numFmtId="49" fontId="9" fillId="7" borderId="9" xfId="0" applyNumberFormat="1" applyFont="1" applyFill="1" applyBorder="1" applyAlignment="1">
      <alignment horizontal="left" vertical="center" wrapText="1"/>
    </xf>
    <xf numFmtId="49" fontId="9" fillId="7" borderId="10" xfId="0" applyNumberFormat="1" applyFont="1" applyFill="1" applyBorder="1" applyAlignment="1">
      <alignment horizontal="left" vertical="center" wrapText="1"/>
    </xf>
    <xf numFmtId="0" fontId="2" fillId="13" borderId="8" xfId="0" applyFont="1" applyFill="1" applyBorder="1" applyAlignment="1">
      <alignment horizontal="center"/>
    </xf>
    <xf numFmtId="0" fontId="2" fillId="13" borderId="9" xfId="0" applyFont="1" applyFill="1" applyBorder="1" applyAlignment="1">
      <alignment horizontal="center"/>
    </xf>
    <xf numFmtId="0" fontId="2" fillId="13" borderId="10" xfId="0" applyFont="1" applyFill="1" applyBorder="1" applyAlignment="1">
      <alignment horizontal="center"/>
    </xf>
    <xf numFmtId="0" fontId="3" fillId="0" borderId="2" xfId="0" applyFont="1"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2" fillId="4" borderId="8" xfId="0" applyFont="1" applyFill="1" applyBorder="1" applyAlignment="1">
      <alignment horizontal="center" vertical="top"/>
    </xf>
    <xf numFmtId="0" fontId="2" fillId="0" borderId="9" xfId="0" applyFont="1" applyBorder="1" applyAlignment="1">
      <alignment horizontal="center" vertical="top"/>
    </xf>
    <xf numFmtId="0" fontId="2" fillId="0" borderId="10" xfId="0" applyFont="1" applyBorder="1" applyAlignment="1">
      <alignment horizontal="center" vertical="top"/>
    </xf>
    <xf numFmtId="0" fontId="15" fillId="0" borderId="9" xfId="0" applyFont="1" applyBorder="1" applyAlignment="1">
      <alignment horizontal="center" vertical="top"/>
    </xf>
    <xf numFmtId="0" fontId="0" fillId="0" borderId="9" xfId="0" applyBorder="1" applyAlignment="1">
      <alignment horizontal="center" vertical="top"/>
    </xf>
    <xf numFmtId="0" fontId="0" fillId="0" borderId="10" xfId="0" applyBorder="1" applyAlignment="1">
      <alignment horizontal="center" vertical="top"/>
    </xf>
    <xf numFmtId="0" fontId="1" fillId="0" borderId="5" xfId="0" applyFont="1" applyBorder="1" applyAlignment="1">
      <alignment vertical="top" wrapText="1"/>
    </xf>
    <xf numFmtId="0" fontId="0" fillId="0" borderId="6" xfId="0" applyBorder="1"/>
    <xf numFmtId="0" fontId="0" fillId="0" borderId="7" xfId="0" applyBorder="1"/>
    <xf numFmtId="0" fontId="3" fillId="0" borderId="148" xfId="0" applyFont="1" applyBorder="1" applyAlignment="1" applyProtection="1">
      <alignment horizontal="left" vertical="top" wrapText="1"/>
      <protection locked="0"/>
    </xf>
    <xf numFmtId="0" fontId="0" fillId="0" borderId="149" xfId="0" applyBorder="1" applyAlignment="1" applyProtection="1">
      <alignment horizontal="left" vertical="top" wrapText="1"/>
      <protection locked="0"/>
    </xf>
    <xf numFmtId="0" fontId="0" fillId="0" borderId="60" xfId="0" applyBorder="1" applyAlignment="1" applyProtection="1">
      <alignment horizontal="left" vertical="top" wrapText="1"/>
      <protection locked="0"/>
    </xf>
    <xf numFmtId="49" fontId="9" fillId="0" borderId="8" xfId="0" applyNumberFormat="1" applyFont="1" applyBorder="1" applyAlignment="1">
      <alignment horizontal="left" vertical="center" wrapText="1"/>
    </xf>
    <xf numFmtId="0" fontId="0" fillId="0" borderId="10" xfId="0" applyBorder="1" applyAlignment="1">
      <alignment horizontal="left" vertical="center" wrapText="1"/>
    </xf>
    <xf numFmtId="49" fontId="9" fillId="0" borderId="8" xfId="0" applyNumberFormat="1" applyFont="1" applyBorder="1" applyAlignment="1">
      <alignment horizontal="left" wrapText="1"/>
    </xf>
    <xf numFmtId="0" fontId="1" fillId="0" borderId="10" xfId="0" applyFont="1" applyBorder="1" applyAlignment="1">
      <alignment horizontal="left" wrapText="1"/>
    </xf>
    <xf numFmtId="0" fontId="3" fillId="0" borderId="152" xfId="0" applyFont="1" applyBorder="1" applyAlignment="1" applyProtection="1">
      <alignment horizontal="left" vertical="top" wrapText="1"/>
      <protection locked="0"/>
    </xf>
    <xf numFmtId="0" fontId="3" fillId="0" borderId="153" xfId="0" applyFont="1" applyBorder="1" applyAlignment="1" applyProtection="1">
      <alignment horizontal="left" vertical="top" wrapText="1"/>
      <protection locked="0"/>
    </xf>
    <xf numFmtId="0" fontId="3" fillId="0" borderId="154" xfId="0" applyFont="1" applyBorder="1" applyAlignment="1" applyProtection="1">
      <alignment horizontal="left" vertical="top" wrapText="1"/>
      <protection locked="0"/>
    </xf>
    <xf numFmtId="0" fontId="3" fillId="17" borderId="3" xfId="0" applyFont="1" applyFill="1" applyBorder="1" applyAlignment="1">
      <alignment horizontal="center" vertical="top" wrapText="1"/>
    </xf>
    <xf numFmtId="0" fontId="0" fillId="17" borderId="0" xfId="0" applyFill="1" applyAlignment="1">
      <alignment horizontal="center" vertical="top" wrapText="1"/>
    </xf>
    <xf numFmtId="0" fontId="0" fillId="17" borderId="3" xfId="0" applyFill="1" applyBorder="1"/>
    <xf numFmtId="0" fontId="0" fillId="17" borderId="0" xfId="0" applyFill="1"/>
    <xf numFmtId="0" fontId="3" fillId="0" borderId="12" xfId="0" applyFont="1" applyBorder="1" applyAlignment="1">
      <alignment vertical="top" wrapText="1"/>
    </xf>
    <xf numFmtId="0" fontId="0" fillId="0" borderId="13" xfId="0" applyBorder="1" applyAlignment="1">
      <alignment vertical="top" wrapText="1"/>
    </xf>
    <xf numFmtId="49" fontId="9" fillId="7" borderId="8" xfId="0" applyNumberFormat="1" applyFont="1" applyFill="1" applyBorder="1" applyAlignment="1">
      <alignment horizontal="left" wrapText="1"/>
    </xf>
    <xf numFmtId="49" fontId="9" fillId="7" borderId="9" xfId="0" applyNumberFormat="1" applyFont="1" applyFill="1" applyBorder="1" applyAlignment="1">
      <alignment horizontal="left" wrapText="1"/>
    </xf>
    <xf numFmtId="49" fontId="9" fillId="7" borderId="10" xfId="0" applyNumberFormat="1" applyFont="1" applyFill="1" applyBorder="1" applyAlignment="1">
      <alignment horizontal="left" wrapText="1"/>
    </xf>
    <xf numFmtId="49" fontId="0" fillId="0" borderId="150" xfId="0" applyNumberFormat="1" applyBorder="1" applyAlignment="1" applyProtection="1">
      <alignment horizontal="left" vertical="top" wrapText="1"/>
      <protection locked="0"/>
    </xf>
    <xf numFmtId="49" fontId="0" fillId="0" borderId="155" xfId="0" applyNumberFormat="1" applyBorder="1" applyAlignment="1" applyProtection="1">
      <alignment horizontal="left" vertical="top" wrapText="1"/>
      <protection locked="0"/>
    </xf>
    <xf numFmtId="49" fontId="0" fillId="0" borderId="151" xfId="0" applyNumberForma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6" borderId="1" xfId="0" applyFont="1" applyFill="1" applyBorder="1" applyAlignment="1" applyProtection="1">
      <alignment horizontal="left" vertical="top" wrapText="1"/>
      <protection locked="0"/>
    </xf>
    <xf numFmtId="0" fontId="0" fillId="6" borderId="2" xfId="0" applyFill="1" applyBorder="1" applyAlignment="1" applyProtection="1">
      <alignment horizontal="left" vertical="top" wrapText="1"/>
      <protection locked="0"/>
    </xf>
    <xf numFmtId="0" fontId="21" fillId="0" borderId="12" xfId="0" applyFont="1" applyBorder="1" applyAlignment="1">
      <alignment vertical="top"/>
    </xf>
    <xf numFmtId="0" fontId="0" fillId="0" borderId="13" xfId="0" applyBorder="1" applyAlignment="1">
      <alignment vertical="top"/>
    </xf>
    <xf numFmtId="49" fontId="9" fillId="0" borderId="8" xfId="0" applyNumberFormat="1" applyFont="1" applyBorder="1" applyAlignment="1">
      <alignment horizontal="left" vertical="top" wrapText="1"/>
    </xf>
    <xf numFmtId="0" fontId="0" fillId="0" borderId="10" xfId="0" applyBorder="1" applyAlignment="1">
      <alignment horizontal="left" vertical="top" wrapText="1"/>
    </xf>
    <xf numFmtId="0" fontId="0" fillId="0" borderId="8"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13" fillId="0" borderId="12" xfId="0" applyFont="1" applyBorder="1" applyAlignment="1">
      <alignment horizontal="center" wrapText="1"/>
    </xf>
    <xf numFmtId="0" fontId="0" fillId="0" borderId="14" xfId="0" applyBorder="1"/>
    <xf numFmtId="0" fontId="3" fillId="0" borderId="12" xfId="0" applyFont="1" applyBorder="1" applyAlignment="1">
      <alignment horizontal="center" wrapText="1"/>
    </xf>
    <xf numFmtId="0" fontId="2" fillId="4" borderId="8" xfId="0" applyFont="1" applyFill="1" applyBorder="1" applyAlignment="1">
      <alignment horizontal="center"/>
    </xf>
    <xf numFmtId="0" fontId="0" fillId="4" borderId="9" xfId="0" applyFill="1" applyBorder="1" applyAlignment="1">
      <alignment horizontal="center"/>
    </xf>
    <xf numFmtId="0" fontId="0" fillId="4" borderId="10" xfId="0" applyFill="1" applyBorder="1" applyAlignment="1">
      <alignment horizontal="center"/>
    </xf>
    <xf numFmtId="0" fontId="3" fillId="0" borderId="8" xfId="0" applyFont="1" applyBorder="1" applyAlignment="1">
      <alignment horizontal="left"/>
    </xf>
    <xf numFmtId="0" fontId="0" fillId="0" borderId="10" xfId="0" applyBorder="1" applyAlignment="1">
      <alignment horizontal="left"/>
    </xf>
    <xf numFmtId="0" fontId="0" fillId="13" borderId="9" xfId="0" applyFill="1" applyBorder="1"/>
    <xf numFmtId="0" fontId="0" fillId="13" borderId="10" xfId="0" applyFill="1" applyBorder="1"/>
    <xf numFmtId="0" fontId="0" fillId="0" borderId="11" xfId="0" applyBorder="1"/>
    <xf numFmtId="0" fontId="0" fillId="0" borderId="2" xfId="0" applyBorder="1"/>
    <xf numFmtId="0" fontId="0" fillId="0" borderId="3" xfId="0" applyBorder="1"/>
    <xf numFmtId="0" fontId="0" fillId="0" borderId="4" xfId="0" applyBorder="1"/>
    <xf numFmtId="0" fontId="3" fillId="0" borderId="5" xfId="0" applyFont="1" applyBorder="1"/>
    <xf numFmtId="0" fontId="3" fillId="14" borderId="11" xfId="0" applyFont="1" applyFill="1" applyBorder="1" applyAlignment="1">
      <alignment horizontal="center"/>
    </xf>
    <xf numFmtId="0" fontId="3" fillId="14" borderId="2" xfId="0" applyFont="1" applyFill="1" applyBorder="1" applyAlignment="1">
      <alignment horizontal="center"/>
    </xf>
    <xf numFmtId="0" fontId="0" fillId="14" borderId="3" xfId="0" applyFill="1" applyBorder="1" applyAlignment="1">
      <alignment horizontal="center"/>
    </xf>
    <xf numFmtId="0" fontId="0" fillId="14" borderId="4" xfId="0" applyFill="1" applyBorder="1" applyAlignment="1">
      <alignment horizontal="center"/>
    </xf>
    <xf numFmtId="0" fontId="0" fillId="14" borderId="5" xfId="0" applyFill="1" applyBorder="1" applyAlignment="1">
      <alignment horizontal="center"/>
    </xf>
    <xf numFmtId="0" fontId="0" fillId="14" borderId="7" xfId="0" applyFill="1" applyBorder="1" applyAlignment="1">
      <alignment horizontal="center"/>
    </xf>
    <xf numFmtId="0" fontId="3" fillId="0" borderId="6" xfId="0" applyFont="1" applyBorder="1"/>
    <xf numFmtId="0" fontId="0" fillId="9" borderId="104" xfId="0" applyFill="1" applyBorder="1" applyAlignment="1">
      <alignment horizontal="center" vertical="top" wrapText="1"/>
    </xf>
    <xf numFmtId="0" fontId="0" fillId="9" borderId="106" xfId="0" applyFill="1" applyBorder="1" applyAlignment="1">
      <alignment horizontal="center" vertical="top" wrapText="1"/>
    </xf>
    <xf numFmtId="0" fontId="0" fillId="0" borderId="111" xfId="0" applyBorder="1" applyAlignment="1">
      <alignment horizontal="center" vertical="top" wrapText="1"/>
    </xf>
    <xf numFmtId="0" fontId="0" fillId="9" borderId="99" xfId="0" applyFill="1" applyBorder="1" applyAlignment="1">
      <alignment horizontal="center" vertical="top" wrapText="1"/>
    </xf>
    <xf numFmtId="0" fontId="0" fillId="9" borderId="6" xfId="0" applyFill="1" applyBorder="1" applyAlignment="1">
      <alignment horizontal="center" vertical="top" wrapText="1"/>
    </xf>
    <xf numFmtId="0" fontId="0" fillId="0" borderId="112" xfId="0" applyBorder="1" applyAlignment="1">
      <alignment horizontal="center" vertical="top" wrapText="1"/>
    </xf>
    <xf numFmtId="0" fontId="13" fillId="17" borderId="73" xfId="0" applyFont="1" applyFill="1" applyBorder="1" applyAlignment="1">
      <alignment horizontal="left" vertical="top" wrapText="1"/>
    </xf>
    <xf numFmtId="0" fontId="0" fillId="17" borderId="93" xfId="0" applyFill="1" applyBorder="1"/>
    <xf numFmtId="0" fontId="0" fillId="17" borderId="86" xfId="0" applyFill="1" applyBorder="1"/>
    <xf numFmtId="0" fontId="0" fillId="17" borderId="23" xfId="0" applyFill="1" applyBorder="1"/>
    <xf numFmtId="0" fontId="0" fillId="17" borderId="74" xfId="0" applyFill="1" applyBorder="1"/>
    <xf numFmtId="0" fontId="0" fillId="9" borderId="104" xfId="0" applyFill="1" applyBorder="1" applyAlignment="1">
      <alignment horizontal="left" wrapText="1"/>
    </xf>
    <xf numFmtId="0" fontId="0" fillId="9" borderId="105" xfId="0" applyFill="1" applyBorder="1" applyAlignment="1">
      <alignment wrapText="1"/>
    </xf>
    <xf numFmtId="0" fontId="0" fillId="9" borderId="99" xfId="0" applyFill="1" applyBorder="1" applyAlignment="1">
      <alignment wrapText="1"/>
    </xf>
    <xf numFmtId="0" fontId="0" fillId="9" borderId="42" xfId="0" applyFill="1" applyBorder="1" applyAlignment="1">
      <alignment wrapText="1"/>
    </xf>
    <xf numFmtId="0" fontId="2" fillId="4" borderId="9" xfId="0" applyFont="1" applyFill="1" applyBorder="1" applyAlignment="1">
      <alignment horizontal="center" vertical="top"/>
    </xf>
    <xf numFmtId="0" fontId="2" fillId="4" borderId="10" xfId="0" applyFont="1" applyFill="1" applyBorder="1" applyAlignment="1">
      <alignment horizontal="center" vertical="top"/>
    </xf>
    <xf numFmtId="0" fontId="2" fillId="13" borderId="8" xfId="0" applyFont="1" applyFill="1" applyBorder="1" applyAlignment="1">
      <alignment horizontal="center" vertical="top"/>
    </xf>
    <xf numFmtId="0" fontId="0" fillId="13" borderId="9" xfId="0" applyFill="1" applyBorder="1" applyAlignment="1">
      <alignment horizontal="center" vertical="top"/>
    </xf>
    <xf numFmtId="0" fontId="0" fillId="13" borderId="10" xfId="0" applyFill="1" applyBorder="1" applyAlignment="1">
      <alignment horizontal="center" vertical="top"/>
    </xf>
    <xf numFmtId="0" fontId="13" fillId="9" borderId="90" xfId="0" applyFont="1" applyFill="1" applyBorder="1" applyAlignment="1">
      <alignment horizontal="left" wrapText="1"/>
    </xf>
    <xf numFmtId="0" fontId="13" fillId="9" borderId="91" xfId="0" applyFont="1" applyFill="1" applyBorder="1" applyAlignment="1">
      <alignment horizontal="left" wrapText="1"/>
    </xf>
    <xf numFmtId="0" fontId="13" fillId="9" borderId="92" xfId="0" applyFont="1" applyFill="1" applyBorder="1" applyAlignment="1">
      <alignment horizontal="left" wrapText="1"/>
    </xf>
    <xf numFmtId="0" fontId="3" fillId="0" borderId="87" xfId="0" applyFont="1" applyBorder="1" applyAlignment="1">
      <alignment horizontal="center" vertical="top"/>
    </xf>
    <xf numFmtId="0" fontId="0" fillId="0" borderId="29" xfId="0" applyBorder="1" applyAlignment="1">
      <alignment horizontal="center" vertical="top"/>
    </xf>
    <xf numFmtId="0" fontId="0" fillId="0" borderId="30" xfId="0" applyBorder="1" applyAlignment="1">
      <alignment horizontal="center" vertical="top"/>
    </xf>
    <xf numFmtId="0" fontId="3" fillId="17" borderId="87" xfId="0" applyFont="1" applyFill="1" applyBorder="1" applyAlignment="1">
      <alignment horizontal="center" vertical="top"/>
    </xf>
    <xf numFmtId="0" fontId="0" fillId="17" borderId="29" xfId="0" applyFill="1" applyBorder="1" applyAlignment="1">
      <alignment horizontal="center" vertical="top"/>
    </xf>
    <xf numFmtId="0" fontId="0" fillId="17" borderId="30" xfId="0" applyFill="1" applyBorder="1" applyAlignment="1">
      <alignment horizontal="center" vertical="top"/>
    </xf>
    <xf numFmtId="0" fontId="0" fillId="0" borderId="9" xfId="0" applyBorder="1" applyAlignment="1">
      <alignment horizontal="left"/>
    </xf>
    <xf numFmtId="0" fontId="3" fillId="0" borderId="3" xfId="0" applyFont="1" applyBorder="1" applyAlignment="1">
      <alignment horizontal="left"/>
    </xf>
    <xf numFmtId="0" fontId="0" fillId="0" borderId="0" xfId="0"/>
    <xf numFmtId="0" fontId="3" fillId="0" borderId="3" xfId="0" applyFont="1" applyBorder="1" applyAlignment="1">
      <alignment horizontal="left" vertical="top"/>
    </xf>
    <xf numFmtId="0" fontId="0" fillId="0" borderId="0" xfId="0" applyAlignment="1">
      <alignment vertical="top"/>
    </xf>
    <xf numFmtId="0" fontId="3" fillId="0" borderId="5" xfId="0" applyFont="1" applyBorder="1" applyAlignment="1">
      <alignment horizontal="left"/>
    </xf>
    <xf numFmtId="0" fontId="0" fillId="0" borderId="6" xfId="0" applyBorder="1" applyAlignment="1">
      <alignment horizontal="left"/>
    </xf>
    <xf numFmtId="0" fontId="3" fillId="2" borderId="11" xfId="0" applyFont="1" applyFill="1" applyBorder="1" applyAlignment="1">
      <alignment horizontal="center" vertical="top"/>
    </xf>
    <xf numFmtId="0" fontId="0" fillId="0" borderId="1" xfId="0" applyBorder="1" applyAlignment="1">
      <alignment horizontal="center"/>
    </xf>
    <xf numFmtId="0" fontId="0" fillId="0" borderId="2" xfId="0" applyBorder="1" applyAlignment="1">
      <alignment horizontal="center"/>
    </xf>
    <xf numFmtId="0" fontId="0" fillId="2" borderId="3" xfId="0" applyFill="1" applyBorder="1" applyAlignment="1">
      <alignment horizontal="center" vertical="top"/>
    </xf>
    <xf numFmtId="0" fontId="0" fillId="0" borderId="0" xfId="0" applyAlignment="1">
      <alignment horizontal="center"/>
    </xf>
    <xf numFmtId="0" fontId="0" fillId="0" borderId="4" xfId="0" applyBorder="1" applyAlignment="1">
      <alignment horizontal="center"/>
    </xf>
    <xf numFmtId="0" fontId="0" fillId="2" borderId="5" xfId="0" applyFill="1" applyBorder="1" applyAlignment="1">
      <alignment horizontal="center" vertical="center"/>
    </xf>
    <xf numFmtId="0" fontId="15" fillId="4" borderId="108" xfId="0" applyFont="1" applyFill="1" applyBorder="1" applyAlignment="1">
      <alignment horizontal="left" vertical="top" wrapText="1"/>
    </xf>
    <xf numFmtId="0" fontId="16" fillId="0" borderId="109" xfId="0" applyFont="1" applyBorder="1" applyAlignment="1">
      <alignment horizontal="left" vertical="top" wrapText="1"/>
    </xf>
    <xf numFmtId="0" fontId="0" fillId="0" borderId="109" xfId="0" applyBorder="1" applyAlignment="1">
      <alignment wrapText="1"/>
    </xf>
    <xf numFmtId="0" fontId="15" fillId="4" borderId="108" xfId="0" applyFont="1" applyFill="1" applyBorder="1" applyAlignment="1">
      <alignment horizontal="center"/>
    </xf>
    <xf numFmtId="0" fontId="16" fillId="0" borderId="109" xfId="0" applyFont="1" applyBorder="1"/>
    <xf numFmtId="0" fontId="0" fillId="0" borderId="109" xfId="0" applyBorder="1"/>
    <xf numFmtId="0" fontId="0" fillId="0" borderId="110" xfId="0" applyBorder="1"/>
    <xf numFmtId="0" fontId="1" fillId="13" borderId="102" xfId="0" applyFont="1" applyFill="1" applyBorder="1" applyAlignment="1">
      <alignment horizontal="left" vertical="top"/>
    </xf>
    <xf numFmtId="0" fontId="0" fillId="13" borderId="47" xfId="0" applyFill="1" applyBorder="1" applyAlignment="1">
      <alignment horizontal="left" vertical="top"/>
    </xf>
    <xf numFmtId="0" fontId="0" fillId="13" borderId="43" xfId="0" applyFill="1" applyBorder="1" applyAlignment="1">
      <alignment horizontal="left" vertical="top"/>
    </xf>
    <xf numFmtId="0" fontId="17" fillId="13" borderId="101" xfId="0" applyFont="1" applyFill="1" applyBorder="1" applyAlignment="1">
      <alignment horizontal="left" vertical="top"/>
    </xf>
    <xf numFmtId="0" fontId="17" fillId="13" borderId="39" xfId="0" applyFont="1" applyFill="1" applyBorder="1" applyAlignment="1">
      <alignment horizontal="left" vertical="top"/>
    </xf>
    <xf numFmtId="0" fontId="14" fillId="0" borderId="75" xfId="0" applyFont="1" applyBorder="1" applyAlignment="1">
      <alignment horizontal="left" vertical="top"/>
    </xf>
    <xf numFmtId="0" fontId="14" fillId="0" borderId="21" xfId="0" applyFont="1" applyBorder="1" applyAlignment="1">
      <alignment horizontal="left" vertical="top"/>
    </xf>
    <xf numFmtId="0" fontId="3" fillId="0" borderId="73" xfId="0" applyFont="1" applyBorder="1" applyAlignment="1">
      <alignment horizontal="left" vertical="top" wrapText="1"/>
    </xf>
    <xf numFmtId="0" fontId="0" fillId="0" borderId="0" xfId="0" applyAlignment="1">
      <alignment horizontal="left" vertical="top"/>
    </xf>
    <xf numFmtId="0" fontId="0" fillId="0" borderId="73" xfId="0" applyBorder="1" applyAlignment="1">
      <alignment horizontal="left" vertical="top"/>
    </xf>
    <xf numFmtId="0" fontId="3" fillId="0" borderId="73" xfId="0" applyFont="1" applyBorder="1" applyAlignment="1">
      <alignment horizontal="left" wrapText="1"/>
    </xf>
    <xf numFmtId="0" fontId="0" fillId="0" borderId="0" xfId="0" applyAlignment="1">
      <alignment horizontal="left" wrapText="1"/>
    </xf>
    <xf numFmtId="0" fontId="0" fillId="0" borderId="0" xfId="0" applyAlignment="1">
      <alignment horizontal="left"/>
    </xf>
    <xf numFmtId="0" fontId="0" fillId="0" borderId="86" xfId="0" applyBorder="1" applyAlignment="1">
      <alignment horizontal="left" vertical="top"/>
    </xf>
    <xf numFmtId="0" fontId="0" fillId="0" borderId="23" xfId="0" applyBorder="1" applyAlignment="1">
      <alignment horizontal="left" vertical="top"/>
    </xf>
    <xf numFmtId="0" fontId="0" fillId="0" borderId="23" xfId="0" applyBorder="1" applyAlignment="1">
      <alignment horizontal="left"/>
    </xf>
    <xf numFmtId="0" fontId="0" fillId="0" borderId="0" xfId="0" applyAlignment="1">
      <alignment horizontal="left" vertical="top" wrapText="1"/>
    </xf>
    <xf numFmtId="0" fontId="0" fillId="0" borderId="99" xfId="0" applyBorder="1" applyAlignment="1">
      <alignment horizontal="left" vertical="top" wrapText="1"/>
    </xf>
    <xf numFmtId="0" fontId="0" fillId="0" borderId="6" xfId="0" applyBorder="1" applyAlignment="1">
      <alignment horizontal="left" vertical="top" wrapText="1"/>
    </xf>
    <xf numFmtId="0" fontId="0" fillId="4" borderId="9" xfId="0" applyFill="1" applyBorder="1" applyAlignment="1">
      <alignment horizontal="center" vertical="top"/>
    </xf>
    <xf numFmtId="0" fontId="0" fillId="4" borderId="10" xfId="0" applyFill="1" applyBorder="1" applyAlignment="1">
      <alignment horizontal="center" vertical="top"/>
    </xf>
    <xf numFmtId="0" fontId="8" fillId="2" borderId="3" xfId="0" applyFont="1" applyFill="1" applyBorder="1" applyAlignment="1">
      <alignment horizontal="center"/>
    </xf>
    <xf numFmtId="0" fontId="8" fillId="2" borderId="4" xfId="0" applyFont="1" applyFill="1" applyBorder="1" applyAlignment="1">
      <alignment horizontal="center"/>
    </xf>
    <xf numFmtId="0" fontId="8" fillId="2" borderId="5" xfId="0" applyFont="1" applyFill="1" applyBorder="1" applyAlignment="1">
      <alignment horizontal="center"/>
    </xf>
    <xf numFmtId="0" fontId="8" fillId="2" borderId="7" xfId="0" applyFont="1" applyFill="1" applyBorder="1" applyAlignment="1">
      <alignment horizontal="center"/>
    </xf>
    <xf numFmtId="0" fontId="8" fillId="0" borderId="11" xfId="0" applyFont="1" applyBorder="1" applyAlignment="1">
      <alignment horizontal="left"/>
    </xf>
    <xf numFmtId="0" fontId="0" fillId="0" borderId="2" xfId="0" applyBorder="1" applyAlignment="1">
      <alignment horizontal="left"/>
    </xf>
    <xf numFmtId="0" fontId="8" fillId="0" borderId="3" xfId="0" applyFont="1" applyBorder="1" applyAlignment="1">
      <alignment horizontal="left" vertical="top"/>
    </xf>
    <xf numFmtId="0" fontId="0" fillId="0" borderId="4" xfId="0" applyBorder="1" applyAlignment="1">
      <alignment horizontal="left" vertical="top"/>
    </xf>
    <xf numFmtId="0" fontId="8" fillId="0" borderId="5" xfId="0" applyFont="1" applyBorder="1" applyAlignment="1">
      <alignment horizontal="left" vertical="top"/>
    </xf>
    <xf numFmtId="0" fontId="0" fillId="0" borderId="7" xfId="0" applyBorder="1" applyAlignment="1">
      <alignment horizontal="left" vertical="top"/>
    </xf>
    <xf numFmtId="0" fontId="3" fillId="0" borderId="0" xfId="0" applyFont="1"/>
    <xf numFmtId="0" fontId="3" fillId="4" borderId="18" xfId="0" applyFont="1" applyFill="1" applyBorder="1" applyAlignment="1">
      <alignment horizontal="center"/>
    </xf>
    <xf numFmtId="0" fontId="0" fillId="4" borderId="19" xfId="0" applyFill="1" applyBorder="1" applyAlignment="1">
      <alignment horizontal="center"/>
    </xf>
    <xf numFmtId="0" fontId="0" fillId="4" borderId="20" xfId="0" applyFill="1" applyBorder="1" applyAlignment="1">
      <alignment horizontal="center"/>
    </xf>
    <xf numFmtId="0" fontId="3" fillId="13" borderId="24" xfId="0" applyFont="1" applyFill="1" applyBorder="1" applyAlignment="1">
      <alignment horizontal="center" vertical="top"/>
    </xf>
    <xf numFmtId="0" fontId="0" fillId="13" borderId="17" xfId="0" applyFill="1" applyBorder="1" applyAlignment="1">
      <alignment horizontal="center" vertical="top"/>
    </xf>
    <xf numFmtId="0" fontId="0" fillId="13" borderId="25" xfId="0" applyFill="1" applyBorder="1" applyAlignment="1">
      <alignment horizontal="center" vertical="top"/>
    </xf>
  </cellXfs>
  <cellStyles count="7">
    <cellStyle name="Comma" xfId="1" builtinId="3"/>
    <cellStyle name="Comma 2" xfId="5" xr:uid="{00000000-0005-0000-0000-000001000000}"/>
    <cellStyle name="Comma 3" xfId="3" xr:uid="{00000000-0005-0000-0000-000002000000}"/>
    <cellStyle name="Hyperlink" xfId="2" builtinId="8"/>
    <cellStyle name="Normal" xfId="0" builtinId="0"/>
    <cellStyle name="Normal 2" xfId="4" xr:uid="{00000000-0005-0000-0000-000005000000}"/>
    <cellStyle name="Percent" xfId="6" builtinId="5"/>
  </cellStyles>
  <dxfs count="9">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C00000"/>
      </font>
      <fill>
        <patternFill patternType="gray0625">
          <bgColor rgb="FFFFFF00"/>
        </patternFill>
      </fill>
      <border>
        <left style="thin">
          <color rgb="FFC00000"/>
        </left>
        <right style="thin">
          <color rgb="FFC00000"/>
        </right>
        <top style="thin">
          <color rgb="FFC00000"/>
        </top>
        <bottom style="thin">
          <color rgb="FFC00000"/>
        </bottom>
        <vertical/>
        <horizontal/>
      </border>
    </dxf>
    <dxf>
      <font>
        <color rgb="FF7030A0"/>
      </font>
      <fill>
        <patternFill>
          <bgColor theme="7" tint="0.79998168889431442"/>
        </patternFill>
      </fill>
      <border>
        <left style="thin">
          <color rgb="FF7030A0"/>
        </left>
        <right style="thin">
          <color rgb="FF7030A0"/>
        </right>
        <top style="thin">
          <color rgb="FF7030A0"/>
        </top>
        <bottom style="thin">
          <color rgb="FF7030A0"/>
        </bottom>
        <vertical/>
        <horizontal/>
      </border>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FFFFCC"/>
      <color rgb="FF0000FF"/>
      <color rgb="FFFFFFFF"/>
      <color rgb="FF6600CC"/>
      <color rgb="FF290AAE"/>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mailto:budget@jmu.edu?subject=FY27%20Auxiliary%20Initiative%20Request" TargetMode="External"/><Relationship Id="rId2" Type="http://schemas.openxmlformats.org/officeDocument/2006/relationships/hyperlink" Target="https://www.jmu.edu/budgetmgmt/budget-development-process.shtml" TargetMode="External"/><Relationship Id="rId1" Type="http://schemas.openxmlformats.org/officeDocument/2006/relationships/hyperlink" Target="https://www.jmu.edu/jmuplans/core-qualities-goals.shtml" TargetMode="External"/></Relationships>
</file>

<file path=xl/drawings/drawing1.xml><?xml version="1.0" encoding="utf-8"?>
<xdr:wsDr xmlns:xdr="http://schemas.openxmlformats.org/drawingml/2006/spreadsheetDrawing" xmlns:a="http://schemas.openxmlformats.org/drawingml/2006/main">
  <xdr:twoCellAnchor>
    <xdr:from>
      <xdr:col>1</xdr:col>
      <xdr:colOff>1295400</xdr:colOff>
      <xdr:row>8</xdr:row>
      <xdr:rowOff>137160</xdr:rowOff>
    </xdr:from>
    <xdr:to>
      <xdr:col>1</xdr:col>
      <xdr:colOff>6286500</xdr:colOff>
      <xdr:row>8</xdr:row>
      <xdr:rowOff>579120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000-000002000000}"/>
            </a:ext>
          </a:extLst>
        </xdr:cNvPr>
        <xdr:cNvSpPr txBox="1"/>
      </xdr:nvSpPr>
      <xdr:spPr>
        <a:xfrm>
          <a:off x="2619375" y="2813685"/>
          <a:ext cx="4991100" cy="441960"/>
        </a:xfrm>
        <a:prstGeom prst="rect">
          <a:avLst/>
        </a:prstGeom>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ctr"/>
        <a:lstStyle/>
        <a:p>
          <a:pPr algn="ctr"/>
          <a:r>
            <a:rPr lang="en-US" sz="1800" b="1">
              <a:solidFill>
                <a:schemeClr val="bg1"/>
              </a:solidFill>
              <a:latin typeface="Arial" panose="020B0604020202020204" pitchFamily="34" charset="0"/>
              <a:cs typeface="Arial" panose="020B0604020202020204" pitchFamily="34" charset="0"/>
            </a:rPr>
            <a:t>JMU's Madison Promise</a:t>
          </a:r>
        </a:p>
      </xdr:txBody>
    </xdr:sp>
    <xdr:clientData/>
  </xdr:twoCellAnchor>
  <xdr:twoCellAnchor>
    <xdr:from>
      <xdr:col>1</xdr:col>
      <xdr:colOff>1371600</xdr:colOff>
      <xdr:row>15</xdr:row>
      <xdr:rowOff>127636</xdr:rowOff>
    </xdr:from>
    <xdr:to>
      <xdr:col>1</xdr:col>
      <xdr:colOff>5972175</xdr:colOff>
      <xdr:row>15</xdr:row>
      <xdr:rowOff>809625</xdr:rowOff>
    </xdr:to>
    <xdr:sp macro="" textlink="">
      <xdr:nvSpPr>
        <xdr:cNvPr id="3" name="TextBox 2">
          <a:hlinkClick xmlns:r="http://schemas.openxmlformats.org/officeDocument/2006/relationships" r:id="rId2"/>
          <a:extLst>
            <a:ext uri="{FF2B5EF4-FFF2-40B4-BE49-F238E27FC236}">
              <a16:creationId xmlns:a16="http://schemas.microsoft.com/office/drawing/2014/main" id="{00000000-0008-0000-0000-000003000000}"/>
            </a:ext>
          </a:extLst>
        </xdr:cNvPr>
        <xdr:cNvSpPr txBox="1"/>
      </xdr:nvSpPr>
      <xdr:spPr>
        <a:xfrm>
          <a:off x="2695575" y="6347461"/>
          <a:ext cx="4600575" cy="681989"/>
        </a:xfrm>
        <a:prstGeom prst="rect">
          <a:avLst/>
        </a:prstGeom>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pPr algn="ctr"/>
          <a:r>
            <a:rPr lang="en-US" sz="1400" b="1">
              <a:solidFill>
                <a:schemeClr val="bg1"/>
              </a:solidFill>
              <a:latin typeface="Arial" panose="020B0604020202020204" pitchFamily="34" charset="0"/>
              <a:cs typeface="Arial" panose="020B0604020202020204" pitchFamily="34" charset="0"/>
            </a:rPr>
            <a:t>FY28 Budget Planning and Develoment Webpage</a:t>
          </a:r>
        </a:p>
        <a:p>
          <a:pPr algn="ctr"/>
          <a:br>
            <a:rPr lang="en-US" sz="1400" b="1">
              <a:solidFill>
                <a:schemeClr val="bg1"/>
              </a:solidFill>
              <a:latin typeface="Arial" panose="020B0604020202020204" pitchFamily="34" charset="0"/>
              <a:cs typeface="Arial" panose="020B0604020202020204" pitchFamily="34" charset="0"/>
            </a:rPr>
          </a:br>
          <a:r>
            <a:rPr lang="en-US" sz="1000" b="1">
              <a:solidFill>
                <a:schemeClr val="bg1"/>
              </a:solidFill>
              <a:latin typeface="Arial" panose="020B0604020202020204" pitchFamily="34" charset="0"/>
              <a:cs typeface="Arial" panose="020B0604020202020204" pitchFamily="34" charset="0"/>
            </a:rPr>
            <a:t>(Click this button to access OBM website)</a:t>
          </a:r>
        </a:p>
      </xdr:txBody>
    </xdr:sp>
    <xdr:clientData/>
  </xdr:twoCellAnchor>
  <xdr:twoCellAnchor>
    <xdr:from>
      <xdr:col>1</xdr:col>
      <xdr:colOff>1343024</xdr:colOff>
      <xdr:row>16</xdr:row>
      <xdr:rowOff>285749</xdr:rowOff>
    </xdr:from>
    <xdr:to>
      <xdr:col>1</xdr:col>
      <xdr:colOff>5972175</xdr:colOff>
      <xdr:row>16</xdr:row>
      <xdr:rowOff>990600</xdr:rowOff>
    </xdr:to>
    <xdr:sp macro="" textlink="">
      <xdr:nvSpPr>
        <xdr:cNvPr id="4" name="TextBox 3">
          <a:hlinkClick xmlns:r="http://schemas.openxmlformats.org/officeDocument/2006/relationships" r:id="rId3"/>
          <a:extLst>
            <a:ext uri="{FF2B5EF4-FFF2-40B4-BE49-F238E27FC236}">
              <a16:creationId xmlns:a16="http://schemas.microsoft.com/office/drawing/2014/main" id="{FF794AEE-BF1E-43FF-9B35-67ACFD59F1F7}"/>
            </a:ext>
          </a:extLst>
        </xdr:cNvPr>
        <xdr:cNvSpPr txBox="1"/>
      </xdr:nvSpPr>
      <xdr:spPr>
        <a:xfrm>
          <a:off x="2666999" y="7286624"/>
          <a:ext cx="4629151" cy="704851"/>
        </a:xfrm>
        <a:prstGeom prst="rect">
          <a:avLst/>
        </a:prstGeom>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pPr algn="ctr"/>
          <a:r>
            <a:rPr lang="en-US" sz="1800" b="1" baseline="0">
              <a:solidFill>
                <a:schemeClr val="bg1"/>
              </a:solidFill>
              <a:latin typeface="Arial" panose="020B0604020202020204" pitchFamily="34" charset="0"/>
              <a:cs typeface="Arial" panose="020B0604020202020204" pitchFamily="34" charset="0"/>
            </a:rPr>
            <a:t> budget@jmu.edu</a:t>
          </a:r>
        </a:p>
        <a:p>
          <a:pPr algn="ctr"/>
          <a:endParaRPr lang="en-US" sz="1100" b="1" baseline="0">
            <a:latin typeface="Arial" panose="020B0604020202020204" pitchFamily="34" charset="0"/>
            <a:cs typeface="Arial" panose="020B0604020202020204" pitchFamily="34" charset="0"/>
          </a:endParaRPr>
        </a:p>
        <a:p>
          <a:pPr algn="ctr"/>
          <a:r>
            <a:rPr lang="en-US" sz="900" b="1" baseline="0">
              <a:latin typeface="Arial" panose="020B0604020202020204" pitchFamily="34" charset="0"/>
              <a:cs typeface="Arial" panose="020B0604020202020204" pitchFamily="34" charset="0"/>
            </a:rPr>
            <a:t>(Click this button to compose an email message.)</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7</xdr:col>
      <xdr:colOff>76200</xdr:colOff>
      <xdr:row>58</xdr:row>
      <xdr:rowOff>95250</xdr:rowOff>
    </xdr:from>
    <xdr:ext cx="184731" cy="264560"/>
    <xdr:sp macro="" textlink="">
      <xdr:nvSpPr>
        <xdr:cNvPr id="17" name="TextBox 16">
          <a:extLst>
            <a:ext uri="{FF2B5EF4-FFF2-40B4-BE49-F238E27FC236}">
              <a16:creationId xmlns:a16="http://schemas.microsoft.com/office/drawing/2014/main" id="{00000000-0008-0000-0300-000011000000}"/>
            </a:ext>
          </a:extLst>
        </xdr:cNvPr>
        <xdr:cNvSpPr txBox="1"/>
      </xdr:nvSpPr>
      <xdr:spPr>
        <a:xfrm>
          <a:off x="7553325" y="910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B1:B163"/>
  <sheetViews>
    <sheetView showGridLines="0" zoomScaleNormal="100" workbookViewId="0">
      <selection activeCell="B7" sqref="B7"/>
    </sheetView>
  </sheetViews>
  <sheetFormatPr defaultColWidth="8.7109375" defaultRowHeight="12.75" x14ac:dyDescent="0.2"/>
  <cols>
    <col min="1" max="1" width="19.85546875" style="355" customWidth="1"/>
    <col min="2" max="2" width="108.7109375" style="355" customWidth="1"/>
    <col min="3" max="16384" width="8.7109375" style="355"/>
  </cols>
  <sheetData>
    <row r="1" spans="2:2" x14ac:dyDescent="0.2">
      <c r="B1" s="1"/>
    </row>
    <row r="2" spans="2:2" ht="15.75" x14ac:dyDescent="0.2">
      <c r="B2" s="356" t="s">
        <v>14</v>
      </c>
    </row>
    <row r="3" spans="2:2" ht="15" x14ac:dyDescent="0.2">
      <c r="B3" s="357"/>
    </row>
    <row r="4" spans="2:2" ht="51.75" customHeight="1" x14ac:dyDescent="0.2">
      <c r="B4" s="358" t="s">
        <v>209</v>
      </c>
    </row>
    <row r="5" spans="2:2" ht="12.75" customHeight="1" x14ac:dyDescent="0.2">
      <c r="B5" s="359"/>
    </row>
    <row r="6" spans="2:2" ht="28.5" x14ac:dyDescent="0.2">
      <c r="B6" s="358" t="s">
        <v>210</v>
      </c>
    </row>
    <row r="7" spans="2:2" ht="12.75" customHeight="1" x14ac:dyDescent="0.2">
      <c r="B7" s="360"/>
    </row>
    <row r="8" spans="2:2" ht="61.9" customHeight="1" x14ac:dyDescent="0.2">
      <c r="B8" s="358" t="s">
        <v>236</v>
      </c>
    </row>
    <row r="9" spans="2:2" ht="55.15" customHeight="1" x14ac:dyDescent="0.2">
      <c r="B9" s="361"/>
    </row>
    <row r="10" spans="2:2" ht="12.75" customHeight="1" x14ac:dyDescent="0.2">
      <c r="B10" s="361"/>
    </row>
    <row r="11" spans="2:2" ht="34.15" customHeight="1" x14ac:dyDescent="0.2">
      <c r="B11" s="358" t="s">
        <v>176</v>
      </c>
    </row>
    <row r="12" spans="2:2" ht="12.75" customHeight="1" x14ac:dyDescent="0.2">
      <c r="B12" s="358"/>
    </row>
    <row r="13" spans="2:2" ht="45" customHeight="1" x14ac:dyDescent="0.2">
      <c r="B13" s="358" t="s">
        <v>208</v>
      </c>
    </row>
    <row r="14" spans="2:2" ht="12.75" customHeight="1" x14ac:dyDescent="0.2">
      <c r="B14" s="358"/>
    </row>
    <row r="15" spans="2:2" ht="86.25" x14ac:dyDescent="0.2">
      <c r="B15" s="358" t="s">
        <v>211</v>
      </c>
    </row>
    <row r="16" spans="2:2" ht="82.5" customHeight="1" x14ac:dyDescent="0.2">
      <c r="B16" s="358"/>
    </row>
    <row r="17" spans="2:2" ht="87" customHeight="1" x14ac:dyDescent="0.2">
      <c r="B17" s="378" t="s">
        <v>181</v>
      </c>
    </row>
    <row r="18" spans="2:2" s="329" customFormat="1" ht="15" x14ac:dyDescent="0.2">
      <c r="B18" s="362"/>
    </row>
    <row r="19" spans="2:2" ht="15.75" x14ac:dyDescent="0.2">
      <c r="B19" s="356" t="s">
        <v>15</v>
      </c>
    </row>
    <row r="20" spans="2:2" x14ac:dyDescent="0.2">
      <c r="B20" s="363"/>
    </row>
    <row r="21" spans="2:2" ht="28.5" x14ac:dyDescent="0.2">
      <c r="B21" s="358" t="s">
        <v>137</v>
      </c>
    </row>
    <row r="22" spans="2:2" ht="13.5" thickBot="1" x14ac:dyDescent="0.25">
      <c r="B22" s="364"/>
    </row>
    <row r="23" spans="2:2" ht="18.75" thickBot="1" x14ac:dyDescent="0.25">
      <c r="B23" s="365" t="s">
        <v>141</v>
      </c>
    </row>
    <row r="24" spans="2:2" ht="18" x14ac:dyDescent="0.2">
      <c r="B24" s="366"/>
    </row>
    <row r="25" spans="2:2" ht="15.75" x14ac:dyDescent="0.2">
      <c r="B25" s="367" t="s">
        <v>138</v>
      </c>
    </row>
    <row r="26" spans="2:2" ht="15.75" x14ac:dyDescent="0.2">
      <c r="B26" s="368"/>
    </row>
    <row r="27" spans="2:2" ht="15.75" x14ac:dyDescent="0.2">
      <c r="B27" s="369" t="s">
        <v>149</v>
      </c>
    </row>
    <row r="28" spans="2:2" ht="15.75" customHeight="1" x14ac:dyDescent="0.2">
      <c r="B28" s="364"/>
    </row>
    <row r="29" spans="2:2" ht="79.5" customHeight="1" x14ac:dyDescent="0.2">
      <c r="B29" s="358" t="s">
        <v>182</v>
      </c>
    </row>
    <row r="30" spans="2:2" x14ac:dyDescent="0.2">
      <c r="B30" s="370"/>
    </row>
    <row r="31" spans="2:2" ht="28.5" x14ac:dyDescent="0.2">
      <c r="B31" s="358" t="s">
        <v>221</v>
      </c>
    </row>
    <row r="32" spans="2:2" ht="14.25" x14ac:dyDescent="0.2">
      <c r="B32" s="358"/>
    </row>
    <row r="33" spans="2:2" ht="14.25" x14ac:dyDescent="0.2">
      <c r="B33" s="358" t="s">
        <v>183</v>
      </c>
    </row>
    <row r="34" spans="2:2" ht="14.25" x14ac:dyDescent="0.2">
      <c r="B34" s="358"/>
    </row>
    <row r="35" spans="2:2" ht="28.5" x14ac:dyDescent="0.2">
      <c r="B35" s="358" t="s">
        <v>222</v>
      </c>
    </row>
    <row r="36" spans="2:2" ht="14.25" x14ac:dyDescent="0.2">
      <c r="B36" s="358"/>
    </row>
    <row r="37" spans="2:2" ht="15" x14ac:dyDescent="0.2">
      <c r="B37" s="371" t="s">
        <v>128</v>
      </c>
    </row>
    <row r="38" spans="2:2" ht="14.25" x14ac:dyDescent="0.2">
      <c r="B38" s="358"/>
    </row>
    <row r="39" spans="2:2" ht="15.75" x14ac:dyDescent="0.2">
      <c r="B39" s="369" t="s">
        <v>3</v>
      </c>
    </row>
    <row r="40" spans="2:2" ht="15.75" x14ac:dyDescent="0.2">
      <c r="B40" s="368"/>
    </row>
    <row r="41" spans="2:2" ht="14.25" x14ac:dyDescent="0.2">
      <c r="B41" s="358" t="s">
        <v>158</v>
      </c>
    </row>
    <row r="42" spans="2:2" ht="14.25" x14ac:dyDescent="0.2">
      <c r="B42" s="358"/>
    </row>
    <row r="43" spans="2:2" ht="28.5" x14ac:dyDescent="0.2">
      <c r="B43" s="358" t="s">
        <v>223</v>
      </c>
    </row>
    <row r="44" spans="2:2" ht="14.25" x14ac:dyDescent="0.2">
      <c r="B44" s="358"/>
    </row>
    <row r="45" spans="2:2" ht="28.5" x14ac:dyDescent="0.2">
      <c r="B45" s="358" t="s">
        <v>224</v>
      </c>
    </row>
    <row r="46" spans="2:2" ht="14.25" x14ac:dyDescent="0.2">
      <c r="B46" s="358"/>
    </row>
    <row r="47" spans="2:2" ht="28.5" x14ac:dyDescent="0.2">
      <c r="B47" s="358" t="s">
        <v>212</v>
      </c>
    </row>
    <row r="48" spans="2:2" ht="14.25" x14ac:dyDescent="0.2">
      <c r="B48" s="358"/>
    </row>
    <row r="49" spans="2:2" ht="28.5" x14ac:dyDescent="0.2">
      <c r="B49" s="358" t="s">
        <v>213</v>
      </c>
    </row>
    <row r="50" spans="2:2" ht="12.75" customHeight="1" x14ac:dyDescent="0.2">
      <c r="B50" s="358"/>
    </row>
    <row r="51" spans="2:2" ht="28.5" x14ac:dyDescent="0.2">
      <c r="B51" s="358" t="s">
        <v>214</v>
      </c>
    </row>
    <row r="52" spans="2:2" ht="12.75" customHeight="1" x14ac:dyDescent="0.2">
      <c r="B52" s="358"/>
    </row>
    <row r="53" spans="2:2" ht="14.25" x14ac:dyDescent="0.2">
      <c r="B53" s="358" t="s">
        <v>156</v>
      </c>
    </row>
    <row r="54" spans="2:2" ht="14.25" x14ac:dyDescent="0.2">
      <c r="B54" s="358"/>
    </row>
    <row r="55" spans="2:2" ht="15.75" x14ac:dyDescent="0.2">
      <c r="B55" s="367" t="s">
        <v>139</v>
      </c>
    </row>
    <row r="56" spans="2:2" ht="15" x14ac:dyDescent="0.2">
      <c r="B56" s="372" t="s">
        <v>129</v>
      </c>
    </row>
    <row r="57" spans="2:2" ht="43.5" x14ac:dyDescent="0.2">
      <c r="B57" s="373" t="s">
        <v>184</v>
      </c>
    </row>
    <row r="58" spans="2:2" ht="30" customHeight="1" x14ac:dyDescent="0.2">
      <c r="B58" s="358" t="s">
        <v>153</v>
      </c>
    </row>
    <row r="59" spans="2:2" ht="12.75" customHeight="1" x14ac:dyDescent="0.2">
      <c r="B59" s="358"/>
    </row>
    <row r="60" spans="2:2" ht="15" x14ac:dyDescent="0.2">
      <c r="B60" s="372" t="s">
        <v>159</v>
      </c>
    </row>
    <row r="61" spans="2:2" ht="14.25" x14ac:dyDescent="0.2">
      <c r="B61" s="379" t="s">
        <v>225</v>
      </c>
    </row>
    <row r="62" spans="2:2" ht="28.5" x14ac:dyDescent="0.2">
      <c r="B62" s="358" t="s">
        <v>160</v>
      </c>
    </row>
    <row r="63" spans="2:2" ht="12.75" customHeight="1" x14ac:dyDescent="0.2">
      <c r="B63" s="358"/>
    </row>
    <row r="64" spans="2:2" ht="15" x14ac:dyDescent="0.2">
      <c r="B64" s="372" t="s">
        <v>130</v>
      </c>
    </row>
    <row r="65" spans="2:2" ht="32.25" x14ac:dyDescent="0.2">
      <c r="B65" s="373" t="s">
        <v>226</v>
      </c>
    </row>
    <row r="66" spans="2:2" ht="28.5" x14ac:dyDescent="0.2">
      <c r="B66" s="358" t="s">
        <v>131</v>
      </c>
    </row>
    <row r="67" spans="2:2" ht="12.75" customHeight="1" x14ac:dyDescent="0.2">
      <c r="B67" s="373"/>
    </row>
    <row r="68" spans="2:2" ht="30" x14ac:dyDescent="0.2">
      <c r="B68" s="372" t="s">
        <v>237</v>
      </c>
    </row>
    <row r="69" spans="2:2" ht="29.25" x14ac:dyDescent="0.2">
      <c r="B69" s="373" t="s">
        <v>238</v>
      </c>
    </row>
    <row r="70" spans="2:2" ht="14.25" x14ac:dyDescent="0.2">
      <c r="B70" s="358" t="s">
        <v>239</v>
      </c>
    </row>
    <row r="71" spans="2:2" ht="14.25" x14ac:dyDescent="0.2">
      <c r="B71" s="358"/>
    </row>
    <row r="72" spans="2:2" ht="32.25" x14ac:dyDescent="0.2">
      <c r="B72" s="373" t="s">
        <v>215</v>
      </c>
    </row>
    <row r="73" spans="2:2" ht="33.75" customHeight="1" x14ac:dyDescent="0.2">
      <c r="B73" s="358" t="s">
        <v>132</v>
      </c>
    </row>
    <row r="74" spans="2:2" ht="14.25" x14ac:dyDescent="0.2">
      <c r="B74" s="358"/>
    </row>
    <row r="75" spans="2:2" ht="45" x14ac:dyDescent="0.2">
      <c r="B75" s="372" t="s">
        <v>175</v>
      </c>
    </row>
    <row r="76" spans="2:2" ht="30" customHeight="1" x14ac:dyDescent="0.2">
      <c r="B76" s="358" t="s">
        <v>216</v>
      </c>
    </row>
    <row r="77" spans="2:2" ht="15" x14ac:dyDescent="0.2">
      <c r="B77" s="358" t="s">
        <v>185</v>
      </c>
    </row>
    <row r="78" spans="2:2" ht="40.15" customHeight="1" x14ac:dyDescent="0.2">
      <c r="B78" s="373" t="s">
        <v>217</v>
      </c>
    </row>
    <row r="79" spans="2:2" ht="14.25" x14ac:dyDescent="0.2">
      <c r="B79" s="358" t="s">
        <v>174</v>
      </c>
    </row>
    <row r="80" spans="2:2" ht="14.25" x14ac:dyDescent="0.2">
      <c r="B80" s="358"/>
    </row>
    <row r="81" spans="2:2" ht="30" x14ac:dyDescent="0.2">
      <c r="B81" s="371" t="s">
        <v>133</v>
      </c>
    </row>
    <row r="82" spans="2:2" ht="12.75" customHeight="1" x14ac:dyDescent="0.2">
      <c r="B82" s="371"/>
    </row>
    <row r="83" spans="2:2" ht="15.75" x14ac:dyDescent="0.2">
      <c r="B83" s="367" t="s">
        <v>98</v>
      </c>
    </row>
    <row r="84" spans="2:2" ht="87" x14ac:dyDescent="0.2">
      <c r="B84" s="371" t="s">
        <v>218</v>
      </c>
    </row>
    <row r="85" spans="2:2" ht="20.25" x14ac:dyDescent="0.2">
      <c r="B85" s="374" t="s">
        <v>134</v>
      </c>
    </row>
    <row r="86" spans="2:2" ht="12.75" customHeight="1" x14ac:dyDescent="0.2">
      <c r="B86" s="359"/>
    </row>
    <row r="87" spans="2:2" ht="14.25" x14ac:dyDescent="0.2">
      <c r="B87" s="358" t="s">
        <v>186</v>
      </c>
    </row>
    <row r="88" spans="2:2" ht="14.25" x14ac:dyDescent="0.2">
      <c r="B88" s="358" t="s">
        <v>187</v>
      </c>
    </row>
    <row r="89" spans="2:2" ht="15" customHeight="1" x14ac:dyDescent="0.2">
      <c r="B89" s="358" t="s">
        <v>188</v>
      </c>
    </row>
    <row r="90" spans="2:2" ht="15" x14ac:dyDescent="0.2">
      <c r="B90" s="359"/>
    </row>
    <row r="91" spans="2:2" ht="45" x14ac:dyDescent="0.2">
      <c r="B91" s="371" t="s">
        <v>219</v>
      </c>
    </row>
    <row r="92" spans="2:2" ht="18" x14ac:dyDescent="0.2">
      <c r="B92" s="375" t="s">
        <v>135</v>
      </c>
    </row>
    <row r="93" spans="2:2" ht="18.75" thickBot="1" x14ac:dyDescent="0.25">
      <c r="B93" s="376"/>
    </row>
    <row r="94" spans="2:2" ht="18.75" thickBot="1" x14ac:dyDescent="0.25">
      <c r="B94" s="365" t="s">
        <v>142</v>
      </c>
    </row>
    <row r="95" spans="2:2" ht="28.5" x14ac:dyDescent="0.2">
      <c r="B95" s="358" t="s">
        <v>189</v>
      </c>
    </row>
    <row r="96" spans="2:2" ht="14.25" x14ac:dyDescent="0.2">
      <c r="B96" s="358"/>
    </row>
    <row r="97" spans="2:2" ht="14.25" x14ac:dyDescent="0.2">
      <c r="B97" s="358" t="s">
        <v>190</v>
      </c>
    </row>
    <row r="98" spans="2:2" ht="14.25" x14ac:dyDescent="0.2">
      <c r="B98" s="358"/>
    </row>
    <row r="99" spans="2:2" ht="14.25" x14ac:dyDescent="0.2">
      <c r="B99" s="358" t="s">
        <v>191</v>
      </c>
    </row>
    <row r="100" spans="2:2" ht="14.25" x14ac:dyDescent="0.2">
      <c r="B100" s="358"/>
    </row>
    <row r="101" spans="2:2" ht="14.25" x14ac:dyDescent="0.2">
      <c r="B101" s="358" t="s">
        <v>192</v>
      </c>
    </row>
    <row r="102" spans="2:2" ht="14.25" x14ac:dyDescent="0.2">
      <c r="B102" s="358"/>
    </row>
    <row r="103" spans="2:2" ht="28.5" x14ac:dyDescent="0.2">
      <c r="B103" s="373" t="s">
        <v>140</v>
      </c>
    </row>
    <row r="104" spans="2:2" ht="15" thickBot="1" x14ac:dyDescent="0.25">
      <c r="B104" s="377"/>
    </row>
    <row r="105" spans="2:2" ht="19.5" customHeight="1" thickBot="1" x14ac:dyDescent="0.25">
      <c r="B105" s="365" t="s">
        <v>143</v>
      </c>
    </row>
    <row r="106" spans="2:2" ht="14.25" x14ac:dyDescent="0.2">
      <c r="B106" s="358"/>
    </row>
    <row r="107" spans="2:2" ht="28.5" x14ac:dyDescent="0.2">
      <c r="B107" s="367" t="s">
        <v>227</v>
      </c>
    </row>
    <row r="108" spans="2:2" ht="28.5" x14ac:dyDescent="0.2">
      <c r="B108" s="358" t="s">
        <v>189</v>
      </c>
    </row>
    <row r="109" spans="2:2" ht="12.75" customHeight="1" x14ac:dyDescent="0.2">
      <c r="B109" s="358"/>
    </row>
    <row r="110" spans="2:2" ht="14.25" x14ac:dyDescent="0.2">
      <c r="B110" s="358" t="s">
        <v>193</v>
      </c>
    </row>
    <row r="111" spans="2:2" ht="12.75" customHeight="1" x14ac:dyDescent="0.2">
      <c r="B111" s="358"/>
    </row>
    <row r="112" spans="2:2" ht="14.25" x14ac:dyDescent="0.2">
      <c r="B112" s="373" t="s">
        <v>194</v>
      </c>
    </row>
    <row r="113" spans="2:2" ht="12.75" customHeight="1" x14ac:dyDescent="0.2">
      <c r="B113" s="373"/>
    </row>
    <row r="114" spans="2:2" ht="14.25" x14ac:dyDescent="0.2">
      <c r="B114" s="358" t="s">
        <v>195</v>
      </c>
    </row>
    <row r="115" spans="2:2" ht="12.75" customHeight="1" x14ac:dyDescent="0.2">
      <c r="B115" s="358"/>
    </row>
    <row r="116" spans="2:2" ht="14.25" x14ac:dyDescent="0.2">
      <c r="B116" s="358" t="s">
        <v>196</v>
      </c>
    </row>
    <row r="117" spans="2:2" ht="12.75" customHeight="1" x14ac:dyDescent="0.2">
      <c r="B117" s="358"/>
    </row>
    <row r="118" spans="2:2" ht="42.75" x14ac:dyDescent="0.2">
      <c r="B118" s="373" t="s">
        <v>151</v>
      </c>
    </row>
    <row r="119" spans="2:2" ht="12.75" customHeight="1" x14ac:dyDescent="0.2">
      <c r="B119" s="358"/>
    </row>
    <row r="120" spans="2:2" ht="15" x14ac:dyDescent="0.2">
      <c r="B120" s="359" t="s">
        <v>220</v>
      </c>
    </row>
    <row r="121" spans="2:2" ht="12.75" customHeight="1" x14ac:dyDescent="0.2">
      <c r="B121" s="358"/>
    </row>
    <row r="122" spans="2:2" ht="60" x14ac:dyDescent="0.2">
      <c r="B122" s="372" t="s">
        <v>197</v>
      </c>
    </row>
    <row r="123" spans="2:2" ht="12.75" customHeight="1" x14ac:dyDescent="0.2">
      <c r="B123" s="359"/>
    </row>
    <row r="124" spans="2:2" ht="15.75" x14ac:dyDescent="0.2">
      <c r="B124" s="367" t="s">
        <v>136</v>
      </c>
    </row>
    <row r="125" spans="2:2" ht="12.75" customHeight="1" x14ac:dyDescent="0.2">
      <c r="B125" s="358"/>
    </row>
    <row r="126" spans="2:2" ht="28.5" x14ac:dyDescent="0.2">
      <c r="B126" s="358" t="s">
        <v>189</v>
      </c>
    </row>
    <row r="127" spans="2:2" ht="12.75" customHeight="1" x14ac:dyDescent="0.2">
      <c r="B127" s="358"/>
    </row>
    <row r="128" spans="2:2" ht="28.5" x14ac:dyDescent="0.2">
      <c r="B128" s="358" t="s">
        <v>198</v>
      </c>
    </row>
    <row r="129" spans="2:2" ht="12.75" customHeight="1" x14ac:dyDescent="0.2">
      <c r="B129" s="358"/>
    </row>
    <row r="130" spans="2:2" ht="14.25" x14ac:dyDescent="0.2">
      <c r="B130" s="373" t="s">
        <v>194</v>
      </c>
    </row>
    <row r="131" spans="2:2" ht="12.75" customHeight="1" x14ac:dyDescent="0.2">
      <c r="B131" s="373"/>
    </row>
    <row r="132" spans="2:2" ht="30" customHeight="1" x14ac:dyDescent="0.2">
      <c r="B132" s="358" t="s">
        <v>199</v>
      </c>
    </row>
    <row r="133" spans="2:2" ht="12.75" customHeight="1" x14ac:dyDescent="0.2">
      <c r="B133" s="1"/>
    </row>
    <row r="134" spans="2:2" ht="28.5" x14ac:dyDescent="0.2">
      <c r="B134" s="358" t="s">
        <v>200</v>
      </c>
    </row>
    <row r="135" spans="2:2" ht="12.75" customHeight="1" x14ac:dyDescent="0.2">
      <c r="B135" s="358"/>
    </row>
    <row r="136" spans="2:2" ht="93.75" customHeight="1" x14ac:dyDescent="0.2">
      <c r="B136" s="373" t="s">
        <v>201</v>
      </c>
    </row>
    <row r="137" spans="2:2" ht="12.75" customHeight="1" thickBot="1" x14ac:dyDescent="0.25">
      <c r="B137" s="358" t="s">
        <v>2</v>
      </c>
    </row>
    <row r="138" spans="2:2" ht="18.75" thickBot="1" x14ac:dyDescent="0.25">
      <c r="B138" s="365" t="s">
        <v>144</v>
      </c>
    </row>
    <row r="139" spans="2:2" ht="12.75" customHeight="1" x14ac:dyDescent="0.2">
      <c r="B139" s="358"/>
    </row>
    <row r="140" spans="2:2" ht="15.75" x14ac:dyDescent="0.2">
      <c r="B140" s="367" t="s">
        <v>164</v>
      </c>
    </row>
    <row r="141" spans="2:2" ht="12.75" customHeight="1" x14ac:dyDescent="0.2">
      <c r="B141" s="359"/>
    </row>
    <row r="142" spans="2:2" ht="28.5" x14ac:dyDescent="0.2">
      <c r="B142" s="358" t="s">
        <v>189</v>
      </c>
    </row>
    <row r="143" spans="2:2" ht="12.75" customHeight="1" x14ac:dyDescent="0.2">
      <c r="B143" s="358"/>
    </row>
    <row r="144" spans="2:2" ht="14.25" x14ac:dyDescent="0.2">
      <c r="B144" s="358" t="s">
        <v>202</v>
      </c>
    </row>
    <row r="145" spans="2:2" ht="12.75" customHeight="1" x14ac:dyDescent="0.2">
      <c r="B145" s="358"/>
    </row>
    <row r="146" spans="2:2" ht="14.25" x14ac:dyDescent="0.2">
      <c r="B146" s="358" t="s">
        <v>203</v>
      </c>
    </row>
    <row r="147" spans="2:2" ht="12.75" customHeight="1" x14ac:dyDescent="0.2">
      <c r="B147" s="358"/>
    </row>
    <row r="148" spans="2:2" ht="14.25" x14ac:dyDescent="0.2">
      <c r="B148" s="358" t="s">
        <v>204</v>
      </c>
    </row>
    <row r="149" spans="2:2" ht="12.75" customHeight="1" x14ac:dyDescent="0.2">
      <c r="B149" s="358"/>
    </row>
    <row r="150" spans="2:2" ht="28.5" x14ac:dyDescent="0.2">
      <c r="B150" s="373" t="s">
        <v>152</v>
      </c>
    </row>
    <row r="151" spans="2:2" ht="12.75" customHeight="1" x14ac:dyDescent="0.2">
      <c r="B151" s="359"/>
    </row>
    <row r="152" spans="2:2" ht="15.75" x14ac:dyDescent="0.2">
      <c r="B152" s="367" t="s">
        <v>163</v>
      </c>
    </row>
    <row r="153" spans="2:2" ht="12.75" customHeight="1" x14ac:dyDescent="0.2">
      <c r="B153" s="358"/>
    </row>
    <row r="154" spans="2:2" ht="28.5" x14ac:dyDescent="0.2">
      <c r="B154" s="358" t="s">
        <v>189</v>
      </c>
    </row>
    <row r="155" spans="2:2" ht="12.75" customHeight="1" x14ac:dyDescent="0.2">
      <c r="B155" s="358"/>
    </row>
    <row r="156" spans="2:2" ht="14.25" x14ac:dyDescent="0.2">
      <c r="B156" s="358" t="s">
        <v>205</v>
      </c>
    </row>
    <row r="157" spans="2:2" ht="12.75" customHeight="1" x14ac:dyDescent="0.2">
      <c r="B157" s="358"/>
    </row>
    <row r="158" spans="2:2" ht="14.25" x14ac:dyDescent="0.2">
      <c r="B158" s="358" t="s">
        <v>206</v>
      </c>
    </row>
    <row r="159" spans="2:2" ht="12.75" customHeight="1" x14ac:dyDescent="0.2">
      <c r="B159" s="358"/>
    </row>
    <row r="160" spans="2:2" ht="14.25" x14ac:dyDescent="0.2">
      <c r="B160" s="358" t="s">
        <v>207</v>
      </c>
    </row>
    <row r="161" spans="2:2" ht="12.75" customHeight="1" x14ac:dyDescent="0.2">
      <c r="B161" s="358"/>
    </row>
    <row r="162" spans="2:2" ht="28.5" x14ac:dyDescent="0.2">
      <c r="B162" s="373" t="s">
        <v>162</v>
      </c>
    </row>
    <row r="163" spans="2:2" x14ac:dyDescent="0.2">
      <c r="B163" s="1"/>
    </row>
  </sheetData>
  <sheetProtection algorithmName="SHA-512" hashValue="WR8uXe5Xw7vQvjqp/MKD0gasbdYq85LF6B+Pp/ZqjNL+yyCuhJcw1/lhvx8YTfy9Rp9KJ4ivM3CvA6bHgMagRw==" saltValue="tzQDUsGR5c4rgLUck1Dplw==" spinCount="100000" sheet="1" selectLockedCells="1"/>
  <pageMargins left="0.7" right="0.7" top="0.75" bottom="0.75" header="0.3" footer="0.3"/>
  <pageSetup scale="78" orientation="portrait" r:id="rId1"/>
  <headerFooter>
    <oddFooter>&amp;L&amp;8AuxInit - Instructions&amp;C&amp;8&amp;D &amp;T&amp;R&amp;8Page &amp;P of  &amp;N Pages</oddFooter>
  </headerFooter>
  <rowBreaks count="5" manualBreakCount="5">
    <brk id="18" min="1" max="1" man="1"/>
    <brk id="54" min="1" max="1" man="1"/>
    <brk id="93" min="1" max="1" man="1"/>
    <brk id="104" min="1" max="1" man="1"/>
    <brk id="137" min="1" max="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7" tint="-0.499984740745262"/>
    <pageSetUpPr fitToPage="1"/>
  </sheetPr>
  <dimension ref="B1:H48"/>
  <sheetViews>
    <sheetView tabSelected="1" zoomScaleNormal="100" zoomScaleSheetLayoutView="44" workbookViewId="0">
      <selection activeCell="C32" sqref="C32:D32"/>
    </sheetView>
  </sheetViews>
  <sheetFormatPr defaultColWidth="8.7109375" defaultRowHeight="12.75" x14ac:dyDescent="0.2"/>
  <cols>
    <col min="1" max="1" width="19.7109375" style="276" customWidth="1"/>
    <col min="2" max="2" width="60.7109375" style="276" customWidth="1"/>
    <col min="3" max="3" width="10.7109375" style="276" customWidth="1"/>
    <col min="4" max="4" width="50.7109375" style="276" customWidth="1"/>
    <col min="5" max="5" width="11.7109375" style="276" customWidth="1"/>
    <col min="6" max="16384" width="8.7109375" style="276"/>
  </cols>
  <sheetData>
    <row r="1" spans="2:8" ht="18.75" thickBot="1" x14ac:dyDescent="0.25">
      <c r="B1" s="397" t="s">
        <v>240</v>
      </c>
      <c r="C1" s="398"/>
      <c r="D1" s="399"/>
      <c r="E1" s="436"/>
      <c r="F1" s="437"/>
      <c r="G1" s="279"/>
      <c r="H1" s="279"/>
    </row>
    <row r="2" spans="2:8" ht="7.15" customHeight="1" thickBot="1" x14ac:dyDescent="0.25">
      <c r="B2" s="420"/>
      <c r="C2" s="421"/>
      <c r="D2" s="422"/>
      <c r="E2" s="436"/>
      <c r="F2" s="437"/>
      <c r="G2" s="279"/>
      <c r="H2" s="279"/>
    </row>
    <row r="3" spans="2:8" ht="18" customHeight="1" thickBot="1" x14ac:dyDescent="0.3">
      <c r="B3" s="412" t="s">
        <v>101</v>
      </c>
      <c r="C3" s="413"/>
      <c r="D3" s="414"/>
      <c r="E3" s="438"/>
      <c r="F3" s="439"/>
    </row>
    <row r="4" spans="2:8" x14ac:dyDescent="0.2">
      <c r="B4" s="241" t="s">
        <v>0</v>
      </c>
      <c r="C4" s="92" t="str">
        <f>IF(LEN(D4)&lt;=0, "Required", " ")</f>
        <v>Required</v>
      </c>
      <c r="D4" s="94"/>
      <c r="E4" s="280" t="str">
        <f>IF(LEN(C4)&lt;=0, "Required", " ")</f>
        <v xml:space="preserve"> </v>
      </c>
    </row>
    <row r="5" spans="2:8" x14ac:dyDescent="0.2">
      <c r="B5" s="241" t="s">
        <v>1</v>
      </c>
      <c r="C5" s="92" t="str">
        <f>IF(LEN(D5)&lt;= 3, "Required", " ")</f>
        <v>Required</v>
      </c>
      <c r="D5" s="95"/>
    </row>
    <row r="6" spans="2:8" ht="13.5" thickBot="1" x14ac:dyDescent="0.25">
      <c r="B6" s="8" t="s">
        <v>13</v>
      </c>
      <c r="C6" s="93" t="str">
        <f>IF(LEN(D6)&lt;= 1, "Required", " ")</f>
        <v>Required</v>
      </c>
      <c r="D6" s="96"/>
    </row>
    <row r="7" spans="2:8" ht="6" customHeight="1" thickBot="1" x14ac:dyDescent="0.25">
      <c r="B7" s="2"/>
      <c r="C7"/>
      <c r="D7"/>
      <c r="E7" s="281"/>
    </row>
    <row r="8" spans="2:8" ht="13.5" thickBot="1" x14ac:dyDescent="0.25">
      <c r="B8" s="7" t="s">
        <v>3</v>
      </c>
      <c r="C8" s="6" t="s">
        <v>4</v>
      </c>
      <c r="D8" s="6" t="s">
        <v>5</v>
      </c>
      <c r="E8" s="281"/>
    </row>
    <row r="9" spans="2:8" x14ac:dyDescent="0.2">
      <c r="B9" s="99" t="s">
        <v>117</v>
      </c>
      <c r="C9" s="100"/>
      <c r="D9" s="101">
        <f>'(2) Revenue'!E55</f>
        <v>0</v>
      </c>
      <c r="E9" s="281"/>
    </row>
    <row r="10" spans="2:8" x14ac:dyDescent="0.2">
      <c r="B10" s="99"/>
      <c r="C10" s="100"/>
      <c r="D10" s="100"/>
      <c r="E10" s="281"/>
    </row>
    <row r="11" spans="2:8" x14ac:dyDescent="0.2">
      <c r="B11" s="2" t="s">
        <v>72</v>
      </c>
      <c r="C11" s="3">
        <f>'(3) Personal Services'!E31</f>
        <v>0</v>
      </c>
      <c r="D11" s="12">
        <f>'(3) Personal Services'!P31</f>
        <v>0</v>
      </c>
      <c r="E11" s="281"/>
    </row>
    <row r="12" spans="2:8" x14ac:dyDescent="0.2">
      <c r="B12" s="2" t="s">
        <v>71</v>
      </c>
      <c r="C12" s="3">
        <f>'(3) Personal Services'!E70</f>
        <v>0</v>
      </c>
      <c r="D12" s="4">
        <f>'(3) Personal Services'!I70</f>
        <v>0</v>
      </c>
      <c r="E12" s="281"/>
    </row>
    <row r="13" spans="2:8" x14ac:dyDescent="0.2">
      <c r="B13" s="2" t="s">
        <v>99</v>
      </c>
      <c r="C13" s="3"/>
      <c r="D13" s="4">
        <f>'(4) Nonpersonal Services'!E36</f>
        <v>0</v>
      </c>
      <c r="E13" s="281"/>
    </row>
    <row r="14" spans="2:8" x14ac:dyDescent="0.2">
      <c r="B14" s="2" t="s">
        <v>100</v>
      </c>
      <c r="C14" s="3"/>
      <c r="D14" s="4">
        <f>'(4) Nonpersonal Services'!E47</f>
        <v>0</v>
      </c>
      <c r="E14" s="281"/>
    </row>
    <row r="15" spans="2:8" ht="13.5" thickBot="1" x14ac:dyDescent="0.25">
      <c r="B15" s="102" t="s">
        <v>123</v>
      </c>
      <c r="C15" s="3"/>
      <c r="D15" s="108">
        <f>ROUND(0.11*(SUM(D11,D12,D13,D14)),0)</f>
        <v>0</v>
      </c>
      <c r="E15" s="281"/>
    </row>
    <row r="16" spans="2:8" ht="13.5" thickBot="1" x14ac:dyDescent="0.25">
      <c r="B16" s="103" t="s">
        <v>124</v>
      </c>
      <c r="C16" s="104">
        <f>SUM(C11:C14)</f>
        <v>0</v>
      </c>
      <c r="D16" s="105">
        <f>SUM(D11:D15)</f>
        <v>0</v>
      </c>
      <c r="E16" s="281"/>
    </row>
    <row r="17" spans="2:5" ht="13.5" thickBot="1" x14ac:dyDescent="0.25">
      <c r="B17" s="102"/>
      <c r="C17" s="106"/>
      <c r="D17" s="107"/>
      <c r="E17" s="281"/>
    </row>
    <row r="18" spans="2:5" ht="13.5" thickBot="1" x14ac:dyDescent="0.25">
      <c r="B18" s="102" t="s">
        <v>125</v>
      </c>
      <c r="C18" s="104"/>
      <c r="D18" s="105">
        <f>D9 - D16</f>
        <v>0</v>
      </c>
      <c r="E18" s="281"/>
    </row>
    <row r="19" spans="2:5" ht="13.5" thickBot="1" x14ac:dyDescent="0.25">
      <c r="B19" s="2"/>
      <c r="C19" s="5"/>
      <c r="D19" s="13"/>
      <c r="E19" s="281"/>
    </row>
    <row r="20" spans="2:5" ht="6" hidden="1" customHeight="1" x14ac:dyDescent="0.2">
      <c r="B20" s="2"/>
      <c r="C20"/>
      <c r="D20"/>
      <c r="E20" s="281"/>
    </row>
    <row r="21" spans="2:5" ht="18" customHeight="1" thickBot="1" x14ac:dyDescent="0.25">
      <c r="B21" s="417" t="s">
        <v>150</v>
      </c>
      <c r="C21" s="418"/>
      <c r="D21" s="419"/>
      <c r="E21" s="281"/>
    </row>
    <row r="22" spans="2:5" s="278" customFormat="1" ht="15" customHeight="1" thickBot="1" x14ac:dyDescent="0.25">
      <c r="B22" s="409" t="s">
        <v>102</v>
      </c>
      <c r="C22" s="410"/>
      <c r="D22" s="411"/>
      <c r="E22" s="282"/>
    </row>
    <row r="23" spans="2:5" s="278" customFormat="1" ht="26.1" customHeight="1" thickBot="1" x14ac:dyDescent="0.25">
      <c r="B23" s="92" t="str">
        <f>IF(LEN(B24)&lt;= 10, "Required Information in Following Row", " ")</f>
        <v>Required Information in Following Row</v>
      </c>
      <c r="C23" s="429" t="s">
        <v>165</v>
      </c>
      <c r="D23" s="430"/>
      <c r="E23" s="282"/>
    </row>
    <row r="24" spans="2:5" ht="160.15" customHeight="1" thickBot="1" x14ac:dyDescent="0.25">
      <c r="B24" s="433"/>
      <c r="C24" s="434"/>
      <c r="D24" s="435"/>
    </row>
    <row r="25" spans="2:5" ht="15" customHeight="1" thickBot="1" x14ac:dyDescent="0.25">
      <c r="B25" s="442" t="s">
        <v>161</v>
      </c>
      <c r="C25" s="443"/>
      <c r="D25" s="444"/>
      <c r="E25" s="281"/>
    </row>
    <row r="26" spans="2:5" ht="15" customHeight="1" thickBot="1" x14ac:dyDescent="0.25">
      <c r="B26" s="242"/>
      <c r="C26" s="431" t="s">
        <v>166</v>
      </c>
      <c r="D26" s="432"/>
      <c r="E26" s="281"/>
    </row>
    <row r="27" spans="2:5" ht="100.15" customHeight="1" thickBot="1" x14ac:dyDescent="0.25">
      <c r="B27" s="457"/>
      <c r="C27" s="458"/>
      <c r="D27" s="459"/>
    </row>
    <row r="28" spans="2:5" ht="15" customHeight="1" thickBot="1" x14ac:dyDescent="0.25">
      <c r="B28" s="442" t="s">
        <v>103</v>
      </c>
      <c r="C28" s="443"/>
      <c r="D28" s="444"/>
      <c r="E28" s="281"/>
    </row>
    <row r="29" spans="2:5" ht="26.1" customHeight="1" thickBot="1" x14ac:dyDescent="0.25">
      <c r="B29" s="238" t="str">
        <f>IF(LEN(B30)&lt;= 10, "Required to Enter Information in Following Row", " ")</f>
        <v>Required to Enter Information in Following Row</v>
      </c>
      <c r="C29" s="455" t="s">
        <v>167</v>
      </c>
      <c r="D29" s="456"/>
    </row>
    <row r="30" spans="2:5" ht="150" customHeight="1" thickBot="1" x14ac:dyDescent="0.25">
      <c r="B30" s="445"/>
      <c r="C30" s="446"/>
      <c r="D30" s="447"/>
    </row>
    <row r="31" spans="2:5" ht="25.5" customHeight="1" thickBot="1" x14ac:dyDescent="0.25">
      <c r="B31" s="403" t="s">
        <v>241</v>
      </c>
      <c r="C31" s="404"/>
      <c r="D31" s="405"/>
    </row>
    <row r="32" spans="2:5" ht="17.25" customHeight="1" thickBot="1" x14ac:dyDescent="0.25">
      <c r="B32" s="97" t="str">
        <f>IF((C32)= "Choose One Core Quality From Drop Down List:", "Required to Use Drop Down List To Right", " ")</f>
        <v xml:space="preserve"> </v>
      </c>
      <c r="C32" s="451" t="s">
        <v>242</v>
      </c>
      <c r="D32" s="452"/>
      <c r="E32" s="283"/>
    </row>
    <row r="33" spans="2:5" ht="26.1" customHeight="1" thickBot="1" x14ac:dyDescent="0.25">
      <c r="B33" s="238" t="str">
        <f>IF(LEN(B34)&lt;= 10, "Required to Enter Information in Following Row", " ")</f>
        <v>Required to Enter Information in Following Row</v>
      </c>
      <c r="C33" s="455" t="s">
        <v>168</v>
      </c>
      <c r="D33" s="456"/>
    </row>
    <row r="34" spans="2:5" ht="75" customHeight="1" thickBot="1" x14ac:dyDescent="0.25">
      <c r="B34" s="448"/>
      <c r="C34" s="449"/>
      <c r="D34" s="450"/>
    </row>
    <row r="35" spans="2:5" ht="28.5" customHeight="1" thickBot="1" x14ac:dyDescent="0.25">
      <c r="B35" s="406" t="s">
        <v>177</v>
      </c>
      <c r="C35" s="407"/>
      <c r="D35" s="408"/>
    </row>
    <row r="36" spans="2:5" ht="12.75" hidden="1" customHeight="1" x14ac:dyDescent="0.2">
      <c r="B36" s="380" t="s">
        <v>105</v>
      </c>
      <c r="C36" s="381"/>
      <c r="D36" s="382"/>
      <c r="E36" s="284"/>
    </row>
    <row r="37" spans="2:5" ht="12.75" customHeight="1" x14ac:dyDescent="0.2">
      <c r="B37" s="440" t="s">
        <v>178</v>
      </c>
      <c r="C37" s="453" t="str">
        <f>IF(LEN(D37)&lt;= 10, "Required", " ")</f>
        <v>Required</v>
      </c>
      <c r="D37" s="415"/>
    </row>
    <row r="38" spans="2:5" x14ac:dyDescent="0.2">
      <c r="B38" s="441"/>
      <c r="C38" s="454"/>
      <c r="D38" s="416"/>
    </row>
    <row r="39" spans="2:5" ht="17.25" customHeight="1" thickBot="1" x14ac:dyDescent="0.25">
      <c r="B39" s="423" t="s">
        <v>179</v>
      </c>
      <c r="C39" s="424"/>
      <c r="D39" s="425"/>
    </row>
    <row r="40" spans="2:5" ht="29.25" customHeight="1" thickBot="1" x14ac:dyDescent="0.25">
      <c r="B40" s="238" t="str">
        <f>IF(LEN(B41)&lt;= 10, "Required to Enter Information in Following Row", " ")</f>
        <v>Required to Enter Information in Following Row</v>
      </c>
      <c r="C40" s="393" t="s">
        <v>169</v>
      </c>
      <c r="D40" s="394"/>
      <c r="E40" s="285"/>
    </row>
    <row r="41" spans="2:5" ht="55.15" customHeight="1" thickBot="1" x14ac:dyDescent="0.25">
      <c r="B41" s="426"/>
      <c r="C41" s="427"/>
      <c r="D41" s="428"/>
    </row>
    <row r="42" spans="2:5" ht="18" customHeight="1" thickTop="1" thickBot="1" x14ac:dyDescent="0.25">
      <c r="B42" s="400" t="s">
        <v>98</v>
      </c>
      <c r="C42" s="401"/>
      <c r="D42" s="402"/>
    </row>
    <row r="43" spans="2:5" ht="25.5" customHeight="1" thickTop="1" x14ac:dyDescent="0.2">
      <c r="B43" s="244" t="s">
        <v>170</v>
      </c>
      <c r="C43" s="98" t="str">
        <f>IF(LEN(D43)&lt;= 7, "Required", " ")</f>
        <v>Required</v>
      </c>
      <c r="D43" s="245"/>
    </row>
    <row r="44" spans="2:5" ht="15" customHeight="1" x14ac:dyDescent="0.2">
      <c r="B44" s="26" t="s">
        <v>104</v>
      </c>
      <c r="C44" s="240" t="str">
        <f>IF(LEN(D44)&lt;=4, "Required", " ")</f>
        <v>Required</v>
      </c>
      <c r="D44" s="347"/>
    </row>
    <row r="45" spans="2:5" ht="25.5" customHeight="1" thickBot="1" x14ac:dyDescent="0.25">
      <c r="B45" s="243" t="s">
        <v>171</v>
      </c>
      <c r="C45" s="237" t="str">
        <f>IF(LEN(D45)&lt;= 1, "Required", " ")</f>
        <v>Required</v>
      </c>
      <c r="D45" s="246"/>
    </row>
    <row r="46" spans="2:5" ht="13.5" thickTop="1" x14ac:dyDescent="0.2">
      <c r="B46" s="110"/>
      <c r="C46"/>
      <c r="D46"/>
    </row>
    <row r="47" spans="2:5" ht="18.75" x14ac:dyDescent="0.3">
      <c r="B47" s="395" t="str">
        <f>IF(OR(E10 = "Required",C11 = "Required",C12 = "Required", LEFT(B23,8)= "Required",LEFT(B29,8) = "Required",LEFT(B32,8) = "Required",LEFT(B33,8) = "Required", C36 = "Required",C37 = "Required", LEFT(B40,8) = "Required",C43 = "Required",C44 = "Required", C45 = "Required") = TRUE, "FORM NOT COMPLETE", "FORM COMPLETE")</f>
        <v>FORM NOT COMPLETE</v>
      </c>
      <c r="C47" s="396"/>
      <c r="D47" s="396"/>
    </row>
    <row r="48" spans="2:5" x14ac:dyDescent="0.2">
      <c r="B48"/>
      <c r="C48"/>
      <c r="D48"/>
    </row>
  </sheetData>
  <sheetProtection algorithmName="SHA-512" hashValue="+sFHVid/Z/1frlEevL+IpxO/U3/85Nd6oAHUTN+tjXPXsIVNA01UPHXhzdG4lReknGBQA05x1ctvZvM8wcW4lA==" saltValue="jTaR8QK+0xaUeiXN8zc5Lg==" spinCount="100000" sheet="1" selectLockedCells="1"/>
  <mergeCells count="27">
    <mergeCell ref="E1:F3"/>
    <mergeCell ref="B37:B38"/>
    <mergeCell ref="B28:D28"/>
    <mergeCell ref="B30:D30"/>
    <mergeCell ref="B34:D34"/>
    <mergeCell ref="C32:D32"/>
    <mergeCell ref="C37:C38"/>
    <mergeCell ref="B25:D25"/>
    <mergeCell ref="C29:D29"/>
    <mergeCell ref="C33:D33"/>
    <mergeCell ref="B27:D27"/>
    <mergeCell ref="C40:D40"/>
    <mergeCell ref="B47:D47"/>
    <mergeCell ref="B1:D1"/>
    <mergeCell ref="B42:D42"/>
    <mergeCell ref="B31:D31"/>
    <mergeCell ref="B35:D35"/>
    <mergeCell ref="B22:D22"/>
    <mergeCell ref="B3:D3"/>
    <mergeCell ref="D37:D38"/>
    <mergeCell ref="B21:D21"/>
    <mergeCell ref="B2:D2"/>
    <mergeCell ref="B39:D39"/>
    <mergeCell ref="B41:D41"/>
    <mergeCell ref="C23:D23"/>
    <mergeCell ref="C26:D26"/>
    <mergeCell ref="B24:D24"/>
  </mergeCells>
  <phoneticPr fontId="0" type="noConversion"/>
  <conditionalFormatting sqref="B24">
    <cfRule type="expression" dxfId="8" priority="20">
      <formula>B23="Required Information in Following Row"</formula>
    </cfRule>
  </conditionalFormatting>
  <conditionalFormatting sqref="B34">
    <cfRule type="expression" dxfId="7" priority="23">
      <formula>B33= "Required to Enter Information in Following Row"</formula>
    </cfRule>
  </conditionalFormatting>
  <conditionalFormatting sqref="B41">
    <cfRule type="expression" dxfId="6" priority="4">
      <formula xml:space="preserve"> B40 = "Required to Enter Information in Following Row"</formula>
    </cfRule>
  </conditionalFormatting>
  <conditionalFormatting sqref="B47:D47">
    <cfRule type="expression" dxfId="5" priority="2">
      <formula>B47= "FORM COMPLETE"</formula>
    </cfRule>
    <cfRule type="expression" dxfId="4" priority="3">
      <formula>B47 = "FORM NOT COMPLETE"</formula>
    </cfRule>
  </conditionalFormatting>
  <conditionalFormatting sqref="C32">
    <cfRule type="expression" dxfId="3" priority="9">
      <formula>B32= "Required to Use Drop Down List To Right"</formula>
    </cfRule>
  </conditionalFormatting>
  <conditionalFormatting sqref="D4:D6">
    <cfRule type="expression" dxfId="2" priority="15">
      <formula>C4:C6= "Required"</formula>
    </cfRule>
  </conditionalFormatting>
  <conditionalFormatting sqref="D36:D38">
    <cfRule type="expression" dxfId="1" priority="1">
      <formula>C36:C37 = "Required"</formula>
    </cfRule>
  </conditionalFormatting>
  <conditionalFormatting sqref="D43:D45">
    <cfRule type="expression" dxfId="0" priority="10">
      <formula>C43:C45 = "Required"</formula>
    </cfRule>
  </conditionalFormatting>
  <pageMargins left="0.5" right="0.5" top="0.6" bottom="0.4" header="0.25" footer="0.25"/>
  <pageSetup scale="63" orientation="portrait" cellComments="asDisplayed" r:id="rId1"/>
  <headerFooter alignWithMargins="0">
    <oddHeader>&amp;CJames Madison University
Budget Development Process</oddHeader>
    <oddFooter xml:space="preserve">&amp;L&amp;8Auxinit - Summary&amp;C&amp;8&amp;D &amp;T &amp;R&amp;8Page &amp;P of &amp;N </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Pillar_Lkup!$A$1:$A$18</xm:f>
          </x14:formula1>
          <xm:sqref>C32:D32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7" tint="-0.249977111117893"/>
  </sheetPr>
  <dimension ref="B1:E56"/>
  <sheetViews>
    <sheetView zoomScaleNormal="100" workbookViewId="0">
      <selection activeCell="E12" sqref="E12"/>
    </sheetView>
  </sheetViews>
  <sheetFormatPr defaultColWidth="9.28515625" defaultRowHeight="12.75" x14ac:dyDescent="0.2"/>
  <cols>
    <col min="1" max="1" width="9.28515625" style="276"/>
    <col min="2" max="2" width="15.7109375" style="276" customWidth="1"/>
    <col min="3" max="3" width="68.7109375" style="276" customWidth="1"/>
    <col min="4" max="4" width="20.7109375" style="276" customWidth="1"/>
    <col min="5" max="5" width="15.7109375" style="276" customWidth="1"/>
    <col min="6" max="16384" width="9.28515625" style="276"/>
  </cols>
  <sheetData>
    <row r="1" spans="2:5" ht="18.75" customHeight="1" thickBot="1" x14ac:dyDescent="0.3">
      <c r="B1" s="463" t="str">
        <f>'(1) Summary'!B1</f>
        <v>Auxiliary Enterprise Initiative Request Form FY28</v>
      </c>
      <c r="C1" s="464"/>
      <c r="D1" s="464"/>
      <c r="E1" s="465"/>
    </row>
    <row r="2" spans="2:5" ht="18" customHeight="1" thickBot="1" x14ac:dyDescent="0.3">
      <c r="B2" s="412" t="s">
        <v>126</v>
      </c>
      <c r="C2" s="468"/>
      <c r="D2" s="468"/>
      <c r="E2" s="469"/>
    </row>
    <row r="3" spans="2:5" ht="13.5" thickBot="1" x14ac:dyDescent="0.25">
      <c r="B3" s="466" t="s">
        <v>127</v>
      </c>
      <c r="C3" s="467"/>
      <c r="D3" s="475"/>
      <c r="E3" s="476"/>
    </row>
    <row r="4" spans="2:5" x14ac:dyDescent="0.2">
      <c r="B4" s="470" t="s">
        <v>0</v>
      </c>
      <c r="C4" s="471"/>
      <c r="D4" s="477">
        <f>'(1) Summary'!D4</f>
        <v>0</v>
      </c>
      <c r="E4" s="478"/>
    </row>
    <row r="5" spans="2:5" x14ac:dyDescent="0.2">
      <c r="B5" s="472" t="s">
        <v>1</v>
      </c>
      <c r="C5" s="473"/>
      <c r="D5" s="477">
        <f>'(1) Summary'!D5</f>
        <v>0</v>
      </c>
      <c r="E5" s="478"/>
    </row>
    <row r="6" spans="2:5" ht="13.5" thickBot="1" x14ac:dyDescent="0.25">
      <c r="B6" s="474" t="s">
        <v>13</v>
      </c>
      <c r="C6" s="425"/>
      <c r="D6" s="479">
        <f>'(1) Summary'!D6</f>
        <v>0</v>
      </c>
      <c r="E6" s="480"/>
    </row>
    <row r="7" spans="2:5" ht="6" customHeight="1" thickBot="1" x14ac:dyDescent="0.25">
      <c r="B7"/>
      <c r="C7"/>
      <c r="D7"/>
      <c r="E7"/>
    </row>
    <row r="8" spans="2:5" x14ac:dyDescent="0.2">
      <c r="B8" s="111"/>
      <c r="C8" s="37" t="s">
        <v>117</v>
      </c>
      <c r="D8" s="38"/>
      <c r="E8" s="112"/>
    </row>
    <row r="9" spans="2:5" ht="13.5" thickBot="1" x14ac:dyDescent="0.25">
      <c r="B9" s="481" t="s">
        <v>157</v>
      </c>
      <c r="C9" s="424"/>
      <c r="D9" s="424"/>
      <c r="E9" s="425"/>
    </row>
    <row r="10" spans="2:5" x14ac:dyDescent="0.2">
      <c r="B10" s="460" t="s">
        <v>119</v>
      </c>
      <c r="C10" s="462" t="s">
        <v>120</v>
      </c>
      <c r="D10" s="462" t="s">
        <v>121</v>
      </c>
      <c r="E10" s="462" t="s">
        <v>122</v>
      </c>
    </row>
    <row r="11" spans="2:5" ht="13.5" thickBot="1" x14ac:dyDescent="0.25">
      <c r="B11" s="461"/>
      <c r="C11" s="461"/>
      <c r="D11" s="461"/>
      <c r="E11" s="461"/>
    </row>
    <row r="12" spans="2:5" x14ac:dyDescent="0.2">
      <c r="B12" s="115"/>
      <c r="C12" s="116"/>
      <c r="D12" s="117"/>
      <c r="E12" s="118"/>
    </row>
    <row r="13" spans="2:5" x14ac:dyDescent="0.2">
      <c r="B13" s="259"/>
      <c r="C13" s="261"/>
      <c r="D13" s="259"/>
      <c r="E13" s="260"/>
    </row>
    <row r="14" spans="2:5" x14ac:dyDescent="0.2">
      <c r="B14" s="119"/>
      <c r="C14" s="120"/>
      <c r="D14" s="121"/>
      <c r="E14" s="122"/>
    </row>
    <row r="15" spans="2:5" x14ac:dyDescent="0.2">
      <c r="B15" s="119"/>
      <c r="C15" s="120"/>
      <c r="D15" s="121"/>
      <c r="E15" s="122"/>
    </row>
    <row r="16" spans="2:5" x14ac:dyDescent="0.2">
      <c r="B16" s="119"/>
      <c r="C16" s="120"/>
      <c r="D16" s="121"/>
      <c r="E16" s="122"/>
    </row>
    <row r="17" spans="2:5" x14ac:dyDescent="0.2">
      <c r="B17" s="119"/>
      <c r="C17" s="120"/>
      <c r="D17" s="121"/>
      <c r="E17" s="122"/>
    </row>
    <row r="18" spans="2:5" x14ac:dyDescent="0.2">
      <c r="B18" s="119"/>
      <c r="C18" s="120"/>
      <c r="D18" s="121"/>
      <c r="E18" s="122"/>
    </row>
    <row r="19" spans="2:5" x14ac:dyDescent="0.2">
      <c r="B19" s="119"/>
      <c r="C19" s="120"/>
      <c r="D19" s="121"/>
      <c r="E19" s="122"/>
    </row>
    <row r="20" spans="2:5" x14ac:dyDescent="0.2">
      <c r="B20" s="119"/>
      <c r="C20" s="120"/>
      <c r="D20" s="121"/>
      <c r="E20" s="122"/>
    </row>
    <row r="21" spans="2:5" x14ac:dyDescent="0.2">
      <c r="B21" s="119"/>
      <c r="C21" s="120"/>
      <c r="D21" s="121"/>
      <c r="E21" s="122"/>
    </row>
    <row r="22" spans="2:5" x14ac:dyDescent="0.2">
      <c r="B22" s="119"/>
      <c r="C22" s="120"/>
      <c r="D22" s="121"/>
      <c r="E22" s="122"/>
    </row>
    <row r="23" spans="2:5" x14ac:dyDescent="0.2">
      <c r="B23" s="119"/>
      <c r="C23" s="120"/>
      <c r="D23" s="121"/>
      <c r="E23" s="122"/>
    </row>
    <row r="24" spans="2:5" x14ac:dyDescent="0.2">
      <c r="B24" s="119"/>
      <c r="C24" s="120"/>
      <c r="D24" s="121"/>
      <c r="E24" s="122"/>
    </row>
    <row r="25" spans="2:5" x14ac:dyDescent="0.2">
      <c r="B25" s="119"/>
      <c r="C25" s="120"/>
      <c r="D25" s="121"/>
      <c r="E25" s="122"/>
    </row>
    <row r="26" spans="2:5" x14ac:dyDescent="0.2">
      <c r="B26" s="119"/>
      <c r="C26" s="120"/>
      <c r="D26" s="121"/>
      <c r="E26" s="122"/>
    </row>
    <row r="27" spans="2:5" x14ac:dyDescent="0.2">
      <c r="B27" s="119"/>
      <c r="C27" s="120"/>
      <c r="D27" s="121"/>
      <c r="E27" s="122"/>
    </row>
    <row r="28" spans="2:5" x14ac:dyDescent="0.2">
      <c r="B28" s="119"/>
      <c r="C28" s="120"/>
      <c r="D28" s="121"/>
      <c r="E28" s="122"/>
    </row>
    <row r="29" spans="2:5" x14ac:dyDescent="0.2">
      <c r="B29" s="119"/>
      <c r="C29" s="120"/>
      <c r="D29" s="121"/>
      <c r="E29" s="122"/>
    </row>
    <row r="30" spans="2:5" x14ac:dyDescent="0.2">
      <c r="B30" s="119"/>
      <c r="C30" s="120"/>
      <c r="D30" s="121"/>
      <c r="E30" s="122"/>
    </row>
    <row r="31" spans="2:5" x14ac:dyDescent="0.2">
      <c r="B31" s="119"/>
      <c r="C31" s="120"/>
      <c r="D31" s="121"/>
      <c r="E31" s="122"/>
    </row>
    <row r="32" spans="2:5" x14ac:dyDescent="0.2">
      <c r="B32" s="119"/>
      <c r="C32" s="120"/>
      <c r="D32" s="121"/>
      <c r="E32" s="122"/>
    </row>
    <row r="33" spans="2:5" x14ac:dyDescent="0.2">
      <c r="B33" s="119"/>
      <c r="C33" s="120"/>
      <c r="D33" s="121"/>
      <c r="E33" s="122"/>
    </row>
    <row r="34" spans="2:5" x14ac:dyDescent="0.2">
      <c r="B34" s="119"/>
      <c r="C34" s="120"/>
      <c r="D34" s="121"/>
      <c r="E34" s="122"/>
    </row>
    <row r="35" spans="2:5" x14ac:dyDescent="0.2">
      <c r="B35" s="119"/>
      <c r="C35" s="120"/>
      <c r="D35" s="121"/>
      <c r="E35" s="122"/>
    </row>
    <row r="36" spans="2:5" x14ac:dyDescent="0.2">
      <c r="B36" s="119"/>
      <c r="C36" s="120"/>
      <c r="D36" s="121"/>
      <c r="E36" s="122"/>
    </row>
    <row r="37" spans="2:5" x14ac:dyDescent="0.2">
      <c r="B37" s="119"/>
      <c r="C37" s="120"/>
      <c r="D37" s="121"/>
      <c r="E37" s="122"/>
    </row>
    <row r="38" spans="2:5" x14ac:dyDescent="0.2">
      <c r="B38" s="119"/>
      <c r="C38" s="120"/>
      <c r="D38" s="121"/>
      <c r="E38" s="122"/>
    </row>
    <row r="39" spans="2:5" x14ac:dyDescent="0.2">
      <c r="B39" s="119"/>
      <c r="C39" s="120"/>
      <c r="D39" s="121"/>
      <c r="E39" s="122"/>
    </row>
    <row r="40" spans="2:5" x14ac:dyDescent="0.2">
      <c r="B40" s="119"/>
      <c r="C40" s="120"/>
      <c r="D40" s="121"/>
      <c r="E40" s="122"/>
    </row>
    <row r="41" spans="2:5" x14ac:dyDescent="0.2">
      <c r="B41" s="119"/>
      <c r="C41" s="120"/>
      <c r="D41" s="121"/>
      <c r="E41" s="122"/>
    </row>
    <row r="42" spans="2:5" x14ac:dyDescent="0.2">
      <c r="B42" s="119"/>
      <c r="C42" s="120"/>
      <c r="D42" s="121"/>
      <c r="E42" s="122"/>
    </row>
    <row r="43" spans="2:5" x14ac:dyDescent="0.2">
      <c r="B43" s="119"/>
      <c r="C43" s="120"/>
      <c r="D43" s="121"/>
      <c r="E43" s="122"/>
    </row>
    <row r="44" spans="2:5" x14ac:dyDescent="0.2">
      <c r="B44" s="119"/>
      <c r="C44" s="120"/>
      <c r="D44" s="121"/>
      <c r="E44" s="122"/>
    </row>
    <row r="45" spans="2:5" x14ac:dyDescent="0.2">
      <c r="B45" s="119"/>
      <c r="C45" s="120"/>
      <c r="D45" s="121"/>
      <c r="E45" s="122"/>
    </row>
    <row r="46" spans="2:5" x14ac:dyDescent="0.2">
      <c r="B46" s="119"/>
      <c r="C46" s="120"/>
      <c r="D46" s="121"/>
      <c r="E46" s="122"/>
    </row>
    <row r="47" spans="2:5" x14ac:dyDescent="0.2">
      <c r="B47" s="119"/>
      <c r="C47" s="120"/>
      <c r="D47" s="121"/>
      <c r="E47" s="122"/>
    </row>
    <row r="48" spans="2:5" x14ac:dyDescent="0.2">
      <c r="B48" s="119"/>
      <c r="C48" s="120"/>
      <c r="D48" s="121"/>
      <c r="E48" s="122"/>
    </row>
    <row r="49" spans="2:5" x14ac:dyDescent="0.2">
      <c r="B49" s="119"/>
      <c r="C49" s="120"/>
      <c r="D49" s="121"/>
      <c r="E49" s="122"/>
    </row>
    <row r="50" spans="2:5" x14ac:dyDescent="0.2">
      <c r="B50" s="119"/>
      <c r="C50" s="120"/>
      <c r="D50" s="121"/>
      <c r="E50" s="122"/>
    </row>
    <row r="51" spans="2:5" x14ac:dyDescent="0.2">
      <c r="B51" s="119"/>
      <c r="C51" s="120"/>
      <c r="D51" s="121"/>
      <c r="E51" s="122"/>
    </row>
    <row r="52" spans="2:5" x14ac:dyDescent="0.2">
      <c r="B52" s="119"/>
      <c r="C52" s="120"/>
      <c r="D52" s="121"/>
      <c r="E52" s="122"/>
    </row>
    <row r="53" spans="2:5" x14ac:dyDescent="0.2">
      <c r="B53" s="119"/>
      <c r="C53" s="120"/>
      <c r="D53" s="121"/>
      <c r="E53" s="122"/>
    </row>
    <row r="54" spans="2:5" x14ac:dyDescent="0.2">
      <c r="B54" s="123"/>
      <c r="C54" s="124"/>
      <c r="D54" s="125"/>
      <c r="E54" s="126"/>
    </row>
    <row r="55" spans="2:5" ht="13.5" thickBot="1" x14ac:dyDescent="0.25">
      <c r="B55" s="8"/>
      <c r="C55" s="8" t="s">
        <v>118</v>
      </c>
      <c r="D55" s="113"/>
      <c r="E55" s="114">
        <f>SUM(E10:E54)</f>
        <v>0</v>
      </c>
    </row>
    <row r="56" spans="2:5" x14ac:dyDescent="0.2">
      <c r="B56"/>
      <c r="C56"/>
      <c r="D56"/>
      <c r="E56"/>
    </row>
  </sheetData>
  <sheetProtection algorithmName="SHA-512" hashValue="/qDMrei1zsCJ0Q3PGAl92I5e9RrVfOg5/V4EY4nWWPTjr8/eU6cZN2IP6ayQrMcA3TAiejAW1VTbkAmMX93H1g==" saltValue="xQEmGjQkz77h3zmBQLCOBw==" spinCount="100000" sheet="1" objects="1" scenarios="1" selectLockedCells="1"/>
  <mergeCells count="15">
    <mergeCell ref="B10:B11"/>
    <mergeCell ref="C10:C11"/>
    <mergeCell ref="D10:D11"/>
    <mergeCell ref="E10:E11"/>
    <mergeCell ref="B1:E1"/>
    <mergeCell ref="B3:C3"/>
    <mergeCell ref="B2:E2"/>
    <mergeCell ref="B4:C4"/>
    <mergeCell ref="B5:C5"/>
    <mergeCell ref="B6:C6"/>
    <mergeCell ref="D3:E3"/>
    <mergeCell ref="D4:E4"/>
    <mergeCell ref="D5:E5"/>
    <mergeCell ref="D6:E6"/>
    <mergeCell ref="B9:E9"/>
  </mergeCells>
  <pageMargins left="0.7" right="0.7" top="0.75" bottom="0.75" header="0.3" footer="0.3"/>
  <pageSetup scale="75" orientation="portrait" r:id="rId1"/>
  <headerFooter>
    <oddFooter>&amp;LAuxinit - Revenue&amp;RPage  &amp;P of &amp;N  Pages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7" tint="0.39997558519241921"/>
  </sheetPr>
  <dimension ref="B1:W72"/>
  <sheetViews>
    <sheetView zoomScaleNormal="100" zoomScaleSheetLayoutView="80" workbookViewId="0">
      <selection activeCell="J60" sqref="J60"/>
    </sheetView>
  </sheetViews>
  <sheetFormatPr defaultColWidth="8.7109375" defaultRowHeight="12.75" x14ac:dyDescent="0.2"/>
  <cols>
    <col min="1" max="1" width="8.7109375" style="277"/>
    <col min="2" max="2" width="10.28515625" style="277" customWidth="1"/>
    <col min="3" max="3" width="45.28515625" style="277" customWidth="1"/>
    <col min="4" max="4" width="32.7109375" style="277" customWidth="1"/>
    <col min="5" max="5" width="11" style="277" customWidth="1"/>
    <col min="6" max="8" width="12.7109375" style="277" customWidth="1"/>
    <col min="9" max="9" width="11.42578125" style="277" customWidth="1"/>
    <col min="10" max="10" width="10.28515625" style="277" customWidth="1"/>
    <col min="11" max="11" width="8.7109375" style="277" customWidth="1"/>
    <col min="12" max="12" width="10.7109375" style="277" customWidth="1"/>
    <col min="13" max="13" width="8.7109375" style="277"/>
    <col min="14" max="14" width="11" style="277" customWidth="1"/>
    <col min="15" max="15" width="9.7109375" style="277" customWidth="1"/>
    <col min="16" max="16" width="12.28515625" style="277" customWidth="1"/>
    <col min="17" max="16384" width="8.7109375" style="277"/>
  </cols>
  <sheetData>
    <row r="1" spans="2:16" ht="18.600000000000001" customHeight="1" thickBot="1" x14ac:dyDescent="0.25">
      <c r="B1" s="417" t="str">
        <f>+'(1) Summary'!B1:D1</f>
        <v>Auxiliary Enterprise Initiative Request Form FY28</v>
      </c>
      <c r="C1" s="497"/>
      <c r="D1" s="497"/>
      <c r="E1" s="497"/>
      <c r="F1" s="497"/>
      <c r="G1" s="497"/>
      <c r="H1" s="497"/>
      <c r="I1" s="497"/>
      <c r="J1" s="497"/>
      <c r="K1" s="497"/>
      <c r="L1" s="497"/>
      <c r="M1" s="497"/>
      <c r="N1" s="497"/>
      <c r="O1" s="497"/>
      <c r="P1" s="498"/>
    </row>
    <row r="2" spans="2:16" ht="16.5" thickBot="1" x14ac:dyDescent="0.25">
      <c r="B2" s="499" t="s">
        <v>106</v>
      </c>
      <c r="C2" s="500"/>
      <c r="D2" s="500"/>
      <c r="E2" s="500"/>
      <c r="F2" s="500"/>
      <c r="G2" s="500"/>
      <c r="H2" s="500"/>
      <c r="I2" s="500"/>
      <c r="J2" s="500"/>
      <c r="K2" s="500"/>
      <c r="L2" s="500"/>
      <c r="M2" s="500"/>
      <c r="N2" s="500"/>
      <c r="O2" s="500"/>
      <c r="P2" s="501"/>
    </row>
    <row r="3" spans="2:16" ht="13.5" thickBot="1" x14ac:dyDescent="0.25">
      <c r="B3" s="466" t="s">
        <v>16</v>
      </c>
      <c r="C3" s="511"/>
      <c r="D3" s="34"/>
      <c r="E3" s="518"/>
      <c r="F3" s="519"/>
      <c r="G3" s="519"/>
      <c r="H3" s="520"/>
    </row>
    <row r="4" spans="2:16" x14ac:dyDescent="0.2">
      <c r="B4" s="512" t="s">
        <v>0</v>
      </c>
      <c r="C4" s="513"/>
      <c r="D4" s="35"/>
      <c r="E4" s="521">
        <f>'(1) Summary'!D4</f>
        <v>0</v>
      </c>
      <c r="F4" s="522"/>
      <c r="G4" s="522"/>
      <c r="H4" s="523"/>
    </row>
    <row r="5" spans="2:16" x14ac:dyDescent="0.2">
      <c r="B5" s="514" t="s">
        <v>1</v>
      </c>
      <c r="C5" s="515"/>
      <c r="D5" s="35"/>
      <c r="E5" s="521">
        <f>'(1) Summary'!D5</f>
        <v>0</v>
      </c>
      <c r="F5" s="522"/>
      <c r="G5" s="522"/>
      <c r="H5" s="523"/>
    </row>
    <row r="6" spans="2:16" ht="13.5" thickBot="1" x14ac:dyDescent="0.25">
      <c r="B6" s="516" t="s">
        <v>115</v>
      </c>
      <c r="C6" s="517"/>
      <c r="D6" s="36"/>
      <c r="E6" s="524">
        <f>'(1) Summary'!D6</f>
        <v>0</v>
      </c>
      <c r="F6" s="424"/>
      <c r="G6" s="424"/>
      <c r="H6" s="425"/>
    </row>
    <row r="7" spans="2:16" ht="13.5" thickBot="1" x14ac:dyDescent="0.25">
      <c r="F7" s="286"/>
    </row>
    <row r="8" spans="2:16" ht="33.75" customHeight="1" thickTop="1" thickBot="1" x14ac:dyDescent="0.25">
      <c r="B8" s="525" t="s">
        <v>228</v>
      </c>
      <c r="C8" s="526"/>
      <c r="D8" s="527"/>
      <c r="E8" s="527"/>
      <c r="F8" s="527"/>
      <c r="G8" s="287"/>
      <c r="H8" s="288"/>
      <c r="I8" s="288"/>
      <c r="J8" s="288"/>
      <c r="K8" s="288"/>
      <c r="L8" s="288"/>
      <c r="M8" s="288"/>
      <c r="N8" s="288"/>
      <c r="O8" s="288"/>
      <c r="P8" s="289"/>
    </row>
    <row r="9" spans="2:16" s="330" customFormat="1" ht="26.25" customHeight="1" thickTop="1" thickBot="1" x14ac:dyDescent="0.25">
      <c r="B9" s="542" t="s">
        <v>85</v>
      </c>
      <c r="C9" s="543"/>
      <c r="D9" s="543"/>
      <c r="E9" s="543"/>
      <c r="F9" s="543"/>
      <c r="G9" s="502" t="s">
        <v>49</v>
      </c>
      <c r="H9" s="503"/>
      <c r="I9" s="503"/>
      <c r="J9" s="503"/>
      <c r="K9" s="503"/>
      <c r="L9" s="503"/>
      <c r="M9" s="503"/>
      <c r="N9" s="503"/>
      <c r="O9" s="503"/>
      <c r="P9" s="504"/>
    </row>
    <row r="10" spans="2:16" ht="27" thickTop="1" thickBot="1" x14ac:dyDescent="0.25">
      <c r="B10" s="127" t="s">
        <v>9</v>
      </c>
      <c r="C10" s="39" t="s">
        <v>6</v>
      </c>
      <c r="D10" s="39" t="s">
        <v>7</v>
      </c>
      <c r="E10" s="39" t="s">
        <v>4</v>
      </c>
      <c r="F10" s="40" t="s">
        <v>11</v>
      </c>
      <c r="G10" s="505" t="s">
        <v>61</v>
      </c>
      <c r="H10" s="506"/>
      <c r="I10" s="506"/>
      <c r="J10" s="506"/>
      <c r="K10" s="506"/>
      <c r="L10" s="506"/>
      <c r="M10" s="506"/>
      <c r="N10" s="507"/>
      <c r="O10" s="45" t="s">
        <v>29</v>
      </c>
      <c r="P10" s="128" t="s">
        <v>30</v>
      </c>
    </row>
    <row r="11" spans="2:16" ht="73.5" customHeight="1" thickBot="1" x14ac:dyDescent="0.25">
      <c r="B11" s="129" t="s">
        <v>86</v>
      </c>
      <c r="C11" s="41" t="s">
        <v>87</v>
      </c>
      <c r="D11" s="42" t="s">
        <v>146</v>
      </c>
      <c r="E11" s="43" t="s">
        <v>89</v>
      </c>
      <c r="F11" s="44" t="s">
        <v>90</v>
      </c>
      <c r="G11" s="138" t="s">
        <v>67</v>
      </c>
      <c r="H11" s="46" t="s">
        <v>68</v>
      </c>
      <c r="I11" s="46" t="s">
        <v>80</v>
      </c>
      <c r="J11" s="46" t="s">
        <v>81</v>
      </c>
      <c r="K11" s="46" t="s">
        <v>82</v>
      </c>
      <c r="L11" s="46" t="s">
        <v>79</v>
      </c>
      <c r="M11" s="46" t="s">
        <v>83</v>
      </c>
      <c r="N11" s="216" t="s">
        <v>84</v>
      </c>
      <c r="O11" s="47"/>
      <c r="P11" s="220"/>
    </row>
    <row r="12" spans="2:16" x14ac:dyDescent="0.2">
      <c r="B12" s="195"/>
      <c r="C12" s="196"/>
      <c r="D12" s="197" t="s">
        <v>47</v>
      </c>
      <c r="E12" s="198">
        <v>0</v>
      </c>
      <c r="F12" s="210"/>
      <c r="G12" s="213">
        <f>ROUND(IF($D12="Choose Full-Time Position Type:", 0,$F12*VLOOKUP($D12,'Benefit Look Up'!$B$21:$C$27,2,FALSE)),0)</f>
        <v>0</v>
      </c>
      <c r="H12" s="199">
        <f>ROUND(IF($D12="Choose Full-Time Position Type:", 0,$F12*VLOOKUP($D12,'Benefit Look Up'!$B$21:$D$27,3,FALSE)),0)</f>
        <v>0</v>
      </c>
      <c r="I12" s="199">
        <f>ROUND(IF($D12="Choose Full-Time Position Type:", 0,$F12*VLOOKUP($D12,'Benefit Look Up'!$B$21:$E$27,4,FALSE)),0)</f>
        <v>0</v>
      </c>
      <c r="J12" s="199" t="str">
        <f>IFERROR(ROUND(IF($E12="", 0,$E12*VLOOKUP($D12,'Benefit Look Up'!$B$21:$F$27,5,FALSE)),0), "          -     ")</f>
        <v xml:space="preserve">          -     </v>
      </c>
      <c r="K12" s="199">
        <f>ROUND(IF($D12="Choose Full-Time Position Type:", 0,$F12*VLOOKUP($D12,'Benefit Look Up'!$B$21:$G$27,6,FALSE)),0)</f>
        <v>0</v>
      </c>
      <c r="L12" s="199">
        <f>ROUND(IF($D12="Choose Full-Time Position Type:", 0,$F12*VLOOKUP($D12,'Benefit Look Up'!$B$21:$H$27,7,FALSE)),0)</f>
        <v>0</v>
      </c>
      <c r="M12" s="199">
        <f>ROUND(IF($D12="Choose Full-Time Position Type:", 0,$F12*VLOOKUP($D12,'Benefit Look Up'!$B$21:$I$27,8,FALSE)),0)</f>
        <v>0</v>
      </c>
      <c r="N12" s="217">
        <f>ROUND(IF($D12="Choose Full-Time Position Type:", 0,$E12*VLOOKUP($D12,'Benefit Look Up'!$B$21:$J$27,9,FALSE)),0)</f>
        <v>0</v>
      </c>
      <c r="O12" s="225">
        <f>SUM(G12:N12)</f>
        <v>0</v>
      </c>
      <c r="P12" s="221">
        <f>SUM(F12,O12)</f>
        <v>0</v>
      </c>
    </row>
    <row r="13" spans="2:16" x14ac:dyDescent="0.2">
      <c r="B13" s="195"/>
      <c r="C13" s="196"/>
      <c r="D13" s="197" t="s">
        <v>47</v>
      </c>
      <c r="E13" s="198">
        <v>0</v>
      </c>
      <c r="F13" s="210"/>
      <c r="G13" s="213">
        <f>ROUND(IF($D13="Choose Full-Time Position Type:", 0,$F13*VLOOKUP($D13,'Benefit Look Up'!$B$21:$C$27,2,FALSE)),0)</f>
        <v>0</v>
      </c>
      <c r="H13" s="199">
        <f>ROUND(IF($D13="Choose Full-Time Position Type:", 0,$F13*VLOOKUP($D13,'Benefit Look Up'!$B$21:$D$27,3,FALSE)),0)</f>
        <v>0</v>
      </c>
      <c r="I13" s="199">
        <f>ROUND(IF($D13="Choose Full-Time Position Type:", 0,$F13*VLOOKUP($D13,'Benefit Look Up'!$B$21:$E$27,4,FALSE)),0)</f>
        <v>0</v>
      </c>
      <c r="J13" s="199" t="str">
        <f>IFERROR(ROUND(IF($E13="", 0,$E13*VLOOKUP($D13,'Benefit Look Up'!$B$21:$F$27,5,FALSE)),0), "          -     ")</f>
        <v xml:space="preserve">          -     </v>
      </c>
      <c r="K13" s="199">
        <f>ROUND(IF($D13="Choose Full-Time Position Type:", 0,$F13*VLOOKUP($D13,'Benefit Look Up'!$B$21:$G$27,6,FALSE)),0)</f>
        <v>0</v>
      </c>
      <c r="L13" s="199">
        <f>ROUND(IF($D13="Choose Full-Time Position Type:", 0,$F13*VLOOKUP($D13,'Benefit Look Up'!$B$21:$H$27,7,FALSE)),0)</f>
        <v>0</v>
      </c>
      <c r="M13" s="199">
        <f>ROUND(IF($D13="Choose Full-Time Position Type:", 0,$F13*VLOOKUP($D13,'Benefit Look Up'!$B$21:$I$27,8,FALSE)),0)</f>
        <v>0</v>
      </c>
      <c r="N13" s="217">
        <f>ROUND(IF($D13="Choose Full-Time Position Type:", 0,$E13*VLOOKUP($D13,'Benefit Look Up'!$B$21:$J$27,9,FALSE)),0)</f>
        <v>0</v>
      </c>
      <c r="O13" s="225">
        <f t="shared" ref="O13:O21" si="0">SUM(G13:N13)</f>
        <v>0</v>
      </c>
      <c r="P13" s="221">
        <f t="shared" ref="P13:P21" si="1">SUM(F13,O13)</f>
        <v>0</v>
      </c>
    </row>
    <row r="14" spans="2:16" x14ac:dyDescent="0.2">
      <c r="B14" s="195"/>
      <c r="C14" s="196"/>
      <c r="D14" s="197" t="s">
        <v>47</v>
      </c>
      <c r="E14" s="198">
        <v>0</v>
      </c>
      <c r="F14" s="210"/>
      <c r="G14" s="213">
        <f>ROUND(IF($D14="Choose Full-Time Position Type:", 0,$F14*VLOOKUP($D14,'Benefit Look Up'!$B$21:$C$27,2,FALSE)),0)</f>
        <v>0</v>
      </c>
      <c r="H14" s="199">
        <f>ROUND(IF($D14="Choose Full-Time Position Type:", 0,$F14*VLOOKUP($D14,'Benefit Look Up'!$B$21:$D$27,3,FALSE)),0)</f>
        <v>0</v>
      </c>
      <c r="I14" s="199">
        <f>ROUND(IF($D14="Choose Full-Time Position Type:", 0,$F14*VLOOKUP($D14,'Benefit Look Up'!$B$21:$E$27,4,FALSE)),0)</f>
        <v>0</v>
      </c>
      <c r="J14" s="199" t="str">
        <f>IFERROR(ROUND(IF($E14="", 0,$E14*VLOOKUP($D14,'Benefit Look Up'!$B$21:$F$27,5,FALSE)),0), "          -     ")</f>
        <v xml:space="preserve">          -     </v>
      </c>
      <c r="K14" s="199">
        <f>ROUND(IF($D14="Choose Full-Time Position Type:", 0,$F14*VLOOKUP($D14,'Benefit Look Up'!$B$21:$G$27,6,FALSE)),0)</f>
        <v>0</v>
      </c>
      <c r="L14" s="199">
        <f>ROUND(IF($D14="Choose Full-Time Position Type:", 0,$F14*VLOOKUP($D14,'Benefit Look Up'!$B$21:$H$27,7,FALSE)),0)</f>
        <v>0</v>
      </c>
      <c r="M14" s="199">
        <f>ROUND(IF($D14="Choose Full-Time Position Type:", 0,$F14*VLOOKUP($D14,'Benefit Look Up'!$B$21:$I$27,8,FALSE)),0)</f>
        <v>0</v>
      </c>
      <c r="N14" s="217">
        <f>ROUND(IF($D14="Choose Full-Time Position Type:", 0,$E14*VLOOKUP($D14,'Benefit Look Up'!$B$21:$J$27,9,FALSE)),0)</f>
        <v>0</v>
      </c>
      <c r="O14" s="225">
        <f t="shared" si="0"/>
        <v>0</v>
      </c>
      <c r="P14" s="221">
        <f t="shared" si="1"/>
        <v>0</v>
      </c>
    </row>
    <row r="15" spans="2:16" x14ac:dyDescent="0.2">
      <c r="B15" s="195"/>
      <c r="C15" s="196"/>
      <c r="D15" s="197" t="s">
        <v>47</v>
      </c>
      <c r="E15" s="198">
        <v>0</v>
      </c>
      <c r="F15" s="210"/>
      <c r="G15" s="213">
        <f>ROUND(IF($D15="Choose Full-Time Position Type:", 0,$F15*VLOOKUP($D15,'Benefit Look Up'!$B$21:$C$27,2,FALSE)),0)</f>
        <v>0</v>
      </c>
      <c r="H15" s="199">
        <f>ROUND(IF($D15="Choose Full-Time Position Type:", 0,$F15*VLOOKUP($D15,'Benefit Look Up'!$B$21:$D$27,3,FALSE)),0)</f>
        <v>0</v>
      </c>
      <c r="I15" s="199">
        <f>ROUND(IF($D15="Choose Full-Time Position Type:", 0,$F15*VLOOKUP($D15,'Benefit Look Up'!$B$21:$E$27,4,FALSE)),0)</f>
        <v>0</v>
      </c>
      <c r="J15" s="199" t="str">
        <f>IFERROR(ROUND(IF($E15="", 0,$E15*VLOOKUP($D15,'Benefit Look Up'!$B$21:$F$27,5,FALSE)),0), "          -     ")</f>
        <v xml:space="preserve">          -     </v>
      </c>
      <c r="K15" s="199">
        <f>ROUND(IF($D15="Choose Full-Time Position Type:", 0,$F15*VLOOKUP($D15,'Benefit Look Up'!$B$21:$G$27,6,FALSE)),0)</f>
        <v>0</v>
      </c>
      <c r="L15" s="199">
        <f>ROUND(IF($D15="Choose Full-Time Position Type:", 0,$F15*VLOOKUP($D15,'Benefit Look Up'!$B$21:$H$27,7,FALSE)),0)</f>
        <v>0</v>
      </c>
      <c r="M15" s="199">
        <f>ROUND(IF($D15="Choose Full-Time Position Type:", 0,$F15*VLOOKUP($D15,'Benefit Look Up'!$B$21:$I$27,8,FALSE)),0)</f>
        <v>0</v>
      </c>
      <c r="N15" s="217">
        <f>ROUND(IF($D15="Choose Full-Time Position Type:", 0,$E15*VLOOKUP($D15,'Benefit Look Up'!$B$21:$J$27,9,FALSE)),0)</f>
        <v>0</v>
      </c>
      <c r="O15" s="225">
        <f t="shared" si="0"/>
        <v>0</v>
      </c>
      <c r="P15" s="221">
        <f t="shared" si="1"/>
        <v>0</v>
      </c>
    </row>
    <row r="16" spans="2:16" x14ac:dyDescent="0.2">
      <c r="B16" s="195"/>
      <c r="C16" s="196"/>
      <c r="D16" s="197" t="s">
        <v>47</v>
      </c>
      <c r="E16" s="198">
        <v>0</v>
      </c>
      <c r="F16" s="210"/>
      <c r="G16" s="213">
        <f>ROUND(IF($D16="Choose Full-Time Position Type:", 0,$F16*VLOOKUP($D16,'Benefit Look Up'!$B$21:$C$27,2,FALSE)),0)</f>
        <v>0</v>
      </c>
      <c r="H16" s="199">
        <f>ROUND(IF($D16="Choose Full-Time Position Type:", 0,$F16*VLOOKUP($D16,'Benefit Look Up'!$B$21:$D$27,3,FALSE)),0)</f>
        <v>0</v>
      </c>
      <c r="I16" s="199">
        <f>ROUND(IF($D16="Choose Full-Time Position Type:", 0,$F16*VLOOKUP($D16,'Benefit Look Up'!$B$21:$E$27,4,FALSE)),0)</f>
        <v>0</v>
      </c>
      <c r="J16" s="199" t="str">
        <f>IFERROR(ROUND(IF($E16="", 0,$E16*VLOOKUP($D16,'Benefit Look Up'!$B$21:$F$27,5,FALSE)),0), "          -     ")</f>
        <v xml:space="preserve">          -     </v>
      </c>
      <c r="K16" s="199">
        <f>ROUND(IF($D16="Choose Full-Time Position Type:", 0,$F16*VLOOKUP($D16,'Benefit Look Up'!$B$21:$G$27,6,FALSE)),0)</f>
        <v>0</v>
      </c>
      <c r="L16" s="199">
        <f>ROUND(IF($D16="Choose Full-Time Position Type:", 0,$F16*VLOOKUP($D16,'Benefit Look Up'!$B$21:$H$27,7,FALSE)),0)</f>
        <v>0</v>
      </c>
      <c r="M16" s="199">
        <f>ROUND(IF($D16="Choose Full-Time Position Type:", 0,$F16*VLOOKUP($D16,'Benefit Look Up'!$B$21:$I$27,8,FALSE)),0)</f>
        <v>0</v>
      </c>
      <c r="N16" s="217">
        <f>ROUND(IF($D16="Choose Full-Time Position Type:", 0,$E16*VLOOKUP($D16,'Benefit Look Up'!$B$21:$J$27,9,FALSE)),0)</f>
        <v>0</v>
      </c>
      <c r="O16" s="225">
        <f t="shared" si="0"/>
        <v>0</v>
      </c>
      <c r="P16" s="221">
        <f t="shared" si="1"/>
        <v>0</v>
      </c>
    </row>
    <row r="17" spans="2:16" x14ac:dyDescent="0.2">
      <c r="B17" s="195"/>
      <c r="C17" s="196"/>
      <c r="D17" s="197" t="s">
        <v>47</v>
      </c>
      <c r="E17" s="198">
        <v>0</v>
      </c>
      <c r="F17" s="210"/>
      <c r="G17" s="213">
        <f>ROUND(IF($D17="Choose Full-Time Position Type:", 0,$F17*VLOOKUP($D17,'Benefit Look Up'!$B$21:$C$27,2,FALSE)),0)</f>
        <v>0</v>
      </c>
      <c r="H17" s="199">
        <f>ROUND(IF($D17="Choose Full-Time Position Type:", 0,$F17*VLOOKUP($D17,'Benefit Look Up'!$B$21:$D$27,3,FALSE)),0)</f>
        <v>0</v>
      </c>
      <c r="I17" s="199">
        <f>ROUND(IF($D17="Choose Full-Time Position Type:", 0,$F17*VLOOKUP($D17,'Benefit Look Up'!$B$21:$E$27,4,FALSE)),0)</f>
        <v>0</v>
      </c>
      <c r="J17" s="199" t="str">
        <f>IFERROR(ROUND(IF($E17="", 0,$E17*VLOOKUP($D17,'Benefit Look Up'!$B$21:$F$27,5,FALSE)),0), "          -     ")</f>
        <v xml:space="preserve">          -     </v>
      </c>
      <c r="K17" s="199">
        <f>ROUND(IF($D17="Choose Full-Time Position Type:", 0,$F17*VLOOKUP($D17,'Benefit Look Up'!$B$21:$G$27,6,FALSE)),0)</f>
        <v>0</v>
      </c>
      <c r="L17" s="199">
        <f>ROUND(IF($D17="Choose Full-Time Position Type:", 0,$F17*VLOOKUP($D17,'Benefit Look Up'!$B$21:$H$27,7,FALSE)),0)</f>
        <v>0</v>
      </c>
      <c r="M17" s="199">
        <f>ROUND(IF($D17="Choose Full-Time Position Type:", 0,$F17*VLOOKUP($D17,'Benefit Look Up'!$B$21:$I$27,8,FALSE)),0)</f>
        <v>0</v>
      </c>
      <c r="N17" s="217">
        <f>ROUND(IF($D17="Choose Full-Time Position Type:", 0,$E17*VLOOKUP($D17,'Benefit Look Up'!$B$21:$J$27,9,FALSE)),0)</f>
        <v>0</v>
      </c>
      <c r="O17" s="225">
        <f t="shared" si="0"/>
        <v>0</v>
      </c>
      <c r="P17" s="221">
        <f t="shared" si="1"/>
        <v>0</v>
      </c>
    </row>
    <row r="18" spans="2:16" x14ac:dyDescent="0.2">
      <c r="B18" s="195"/>
      <c r="C18" s="196"/>
      <c r="D18" s="197" t="s">
        <v>47</v>
      </c>
      <c r="E18" s="198">
        <v>0</v>
      </c>
      <c r="F18" s="210"/>
      <c r="G18" s="213">
        <f>ROUND(IF($D18="Choose Full-Time Position Type:", 0,$F18*VLOOKUP($D18,'Benefit Look Up'!$B$21:$C$27,2,FALSE)),0)</f>
        <v>0</v>
      </c>
      <c r="H18" s="199">
        <f>ROUND(IF($D18="Choose Full-Time Position Type:", 0,$F18*VLOOKUP($D18,'Benefit Look Up'!$B$21:$D$27,3,FALSE)),0)</f>
        <v>0</v>
      </c>
      <c r="I18" s="199">
        <f>ROUND(IF($D18="Choose Full-Time Position Type:", 0,$F18*VLOOKUP($D18,'Benefit Look Up'!$B$21:$E$27,4,FALSE)),0)</f>
        <v>0</v>
      </c>
      <c r="J18" s="199" t="str">
        <f>IFERROR(ROUND(IF($E18="", 0,$E18*VLOOKUP($D18,'Benefit Look Up'!$B$21:$F$27,5,FALSE)),0), "          -     ")</f>
        <v xml:space="preserve">          -     </v>
      </c>
      <c r="K18" s="199">
        <f>ROUND(IF($D18="Choose Full-Time Position Type:", 0,$F18*VLOOKUP($D18,'Benefit Look Up'!$B$21:$G$27,6,FALSE)),0)</f>
        <v>0</v>
      </c>
      <c r="L18" s="199">
        <f>ROUND(IF($D18="Choose Full-Time Position Type:", 0,$F18*VLOOKUP($D18,'Benefit Look Up'!$B$21:$H$27,7,FALSE)),0)</f>
        <v>0</v>
      </c>
      <c r="M18" s="199">
        <f>ROUND(IF($D18="Choose Full-Time Position Type:", 0,$F18*VLOOKUP($D18,'Benefit Look Up'!$B$21:$I$27,8,FALSE)),0)</f>
        <v>0</v>
      </c>
      <c r="N18" s="217">
        <f>ROUND(IF($D18="Choose Full-Time Position Type:", 0,$E18*VLOOKUP($D18,'Benefit Look Up'!$B$21:$J$27,9,FALSE)),0)</f>
        <v>0</v>
      </c>
      <c r="O18" s="225">
        <f t="shared" si="0"/>
        <v>0</v>
      </c>
      <c r="P18" s="221">
        <f t="shared" si="1"/>
        <v>0</v>
      </c>
    </row>
    <row r="19" spans="2:16" x14ac:dyDescent="0.2">
      <c r="B19" s="195"/>
      <c r="C19" s="196"/>
      <c r="D19" s="197" t="s">
        <v>47</v>
      </c>
      <c r="E19" s="198">
        <v>0</v>
      </c>
      <c r="F19" s="210"/>
      <c r="G19" s="213">
        <f>ROUND(IF($D19="Choose Full-Time Position Type:", 0,$F19*VLOOKUP($D19,'Benefit Look Up'!$B$21:$C$27,2,FALSE)),0)</f>
        <v>0</v>
      </c>
      <c r="H19" s="199">
        <f>ROUND(IF($D19="Choose Full-Time Position Type:", 0,$F19*VLOOKUP($D19,'Benefit Look Up'!$B$21:$D$27,3,FALSE)),0)</f>
        <v>0</v>
      </c>
      <c r="I19" s="199">
        <f>ROUND(IF($D19="Choose Full-Time Position Type:", 0,$F19*VLOOKUP($D19,'Benefit Look Up'!$B$21:$E$27,4,FALSE)),0)</f>
        <v>0</v>
      </c>
      <c r="J19" s="199" t="str">
        <f>IFERROR(ROUND(IF($E19="", 0,$E19*VLOOKUP($D19,'Benefit Look Up'!$B$21:$F$27,5,FALSE)),0), "          -     ")</f>
        <v xml:space="preserve">          -     </v>
      </c>
      <c r="K19" s="199">
        <f>ROUND(IF($D19="Choose Full-Time Position Type:", 0,$F19*VLOOKUP($D19,'Benefit Look Up'!$B$21:$G$27,6,FALSE)),0)</f>
        <v>0</v>
      </c>
      <c r="L19" s="199">
        <f>ROUND(IF($D19="Choose Full-Time Position Type:", 0,$F19*VLOOKUP($D19,'Benefit Look Up'!$B$21:$H$27,7,FALSE)),0)</f>
        <v>0</v>
      </c>
      <c r="M19" s="199">
        <f>ROUND(IF($D19="Choose Full-Time Position Type:", 0,$F19*VLOOKUP($D19,'Benefit Look Up'!$B$21:$I$27,8,FALSE)),0)</f>
        <v>0</v>
      </c>
      <c r="N19" s="217">
        <f>ROUND(IF($D19="Choose Full-Time Position Type:", 0,$E19*VLOOKUP($D19,'Benefit Look Up'!$B$21:$J$27,9,FALSE)),0)</f>
        <v>0</v>
      </c>
      <c r="O19" s="225">
        <f t="shared" si="0"/>
        <v>0</v>
      </c>
      <c r="P19" s="221">
        <f t="shared" si="1"/>
        <v>0</v>
      </c>
    </row>
    <row r="20" spans="2:16" x14ac:dyDescent="0.2">
      <c r="B20" s="195"/>
      <c r="C20" s="196"/>
      <c r="D20" s="197" t="s">
        <v>47</v>
      </c>
      <c r="E20" s="198">
        <v>0</v>
      </c>
      <c r="F20" s="210"/>
      <c r="G20" s="213">
        <f>ROUND(IF($D20="Choose Full-Time Position Type:", 0,$F20*VLOOKUP($D20,'Benefit Look Up'!$B$21:$C$27,2,FALSE)),0)</f>
        <v>0</v>
      </c>
      <c r="H20" s="199">
        <f>ROUND(IF($D20="Choose Full-Time Position Type:", 0,$F20*VLOOKUP($D20,'Benefit Look Up'!$B$21:$D$27,3,FALSE)),0)</f>
        <v>0</v>
      </c>
      <c r="I20" s="199">
        <f>ROUND(IF($D20="Choose Full-Time Position Type:", 0,$F20*VLOOKUP($D20,'Benefit Look Up'!$B$21:$E$27,4,FALSE)),0)</f>
        <v>0</v>
      </c>
      <c r="J20" s="199" t="str">
        <f>IFERROR(ROUND(IF($E20="", 0,$E20*VLOOKUP($D20,'Benefit Look Up'!$B$21:$F$27,5,FALSE)),0), "          -     ")</f>
        <v xml:space="preserve">          -     </v>
      </c>
      <c r="K20" s="199">
        <f>ROUND(IF($D20="Choose Full-Time Position Type:", 0,$F20*VLOOKUP($D20,'Benefit Look Up'!$B$21:$G$27,6,FALSE)),0)</f>
        <v>0</v>
      </c>
      <c r="L20" s="199">
        <f>ROUND(IF($D20="Choose Full-Time Position Type:", 0,$F20*VLOOKUP($D20,'Benefit Look Up'!$B$21:$H$27,7,FALSE)),0)</f>
        <v>0</v>
      </c>
      <c r="M20" s="199">
        <f>ROUND(IF($D20="Choose Full-Time Position Type:", 0,$F20*VLOOKUP($D20,'Benefit Look Up'!$B$21:$I$27,8,FALSE)),0)</f>
        <v>0</v>
      </c>
      <c r="N20" s="217">
        <f>ROUND(IF($D20="Choose Full-Time Position Type:", 0,$E20*VLOOKUP($D20,'Benefit Look Up'!$B$21:$J$27,9,FALSE)),0)</f>
        <v>0</v>
      </c>
      <c r="O20" s="225">
        <f t="shared" si="0"/>
        <v>0</v>
      </c>
      <c r="P20" s="221">
        <f t="shared" si="1"/>
        <v>0</v>
      </c>
    </row>
    <row r="21" spans="2:16" x14ac:dyDescent="0.2">
      <c r="B21" s="195"/>
      <c r="C21" s="196"/>
      <c r="D21" s="197" t="s">
        <v>47</v>
      </c>
      <c r="E21" s="198">
        <v>0</v>
      </c>
      <c r="F21" s="210"/>
      <c r="G21" s="213">
        <f>ROUND(IF($D21="Choose Full-Time Position Type:", 0,$F21*VLOOKUP($D21,'Benefit Look Up'!$B$21:$C$27,2,FALSE)),0)</f>
        <v>0</v>
      </c>
      <c r="H21" s="199">
        <f>ROUND(IF($D21="Choose Full-Time Position Type:", 0,$F21*VLOOKUP($D21,'Benefit Look Up'!$B$21:$D$27,3,FALSE)),0)</f>
        <v>0</v>
      </c>
      <c r="I21" s="199">
        <f>ROUND(IF($D21="Choose Full-Time Position Type:", 0,$F21*VLOOKUP($D21,'Benefit Look Up'!$B$21:$E$27,4,FALSE)),0)</f>
        <v>0</v>
      </c>
      <c r="J21" s="199" t="str">
        <f>IFERROR(ROUND(IF($E21="", 0,$E21*VLOOKUP($D21,'Benefit Look Up'!$B$21:$F$27,5,FALSE)),0), "          -     ")</f>
        <v xml:space="preserve">          -     </v>
      </c>
      <c r="K21" s="199">
        <f>ROUND(IF($D21="Choose Full-Time Position Type:", 0,$F21*VLOOKUP($D21,'Benefit Look Up'!$B$21:$G$27,6,FALSE)),0)</f>
        <v>0</v>
      </c>
      <c r="L21" s="199">
        <f>ROUND(IF($D21="Choose Full-Time Position Type:", 0,$F21*VLOOKUP($D21,'Benefit Look Up'!$B$21:$H$27,7,FALSE)),0)</f>
        <v>0</v>
      </c>
      <c r="M21" s="199">
        <f>ROUND(IF($D21="Choose Full-Time Position Type:", 0,$F21*VLOOKUP($D21,'Benefit Look Up'!$B$21:$I$27,8,FALSE)),0)</f>
        <v>0</v>
      </c>
      <c r="N21" s="217">
        <f>ROUND(IF($D21="Choose Full-Time Position Type:", 0,$E21*VLOOKUP($D21,'Benefit Look Up'!$B$21:$J$27,9,FALSE)),0)</f>
        <v>0</v>
      </c>
      <c r="O21" s="225">
        <f t="shared" si="0"/>
        <v>0</v>
      </c>
      <c r="P21" s="221">
        <f t="shared" si="1"/>
        <v>0</v>
      </c>
    </row>
    <row r="22" spans="2:16" x14ac:dyDescent="0.2">
      <c r="B22" s="200"/>
      <c r="C22" s="201"/>
      <c r="D22" s="197" t="s">
        <v>47</v>
      </c>
      <c r="E22" s="202">
        <v>0</v>
      </c>
      <c r="F22" s="211"/>
      <c r="G22" s="214">
        <f>ROUND(IF($D22="Choose Full-Time Position Type:", 0,$F22*VLOOKUP($D22,'Benefit Look Up'!$B$21:$C$27,2,FALSE)),0)</f>
        <v>0</v>
      </c>
      <c r="H22" s="203">
        <f>ROUND(IF($D22="Choose Full-Time Position Type:", 0,$F22*VLOOKUP($D22,'Benefit Look Up'!$B$21:$D$27,3,FALSE)),0)</f>
        <v>0</v>
      </c>
      <c r="I22" s="203">
        <f>ROUND(IF($D22="Choose Full-Time Position Type:", 0,$F22*VLOOKUP($D22,'Benefit Look Up'!$B$21:$E$27,4,FALSE)),0)</f>
        <v>0</v>
      </c>
      <c r="J22" s="203" t="str">
        <f>IFERROR(ROUND(IF($E22="", 0,$E22*VLOOKUP($D22,'Benefit Look Up'!$B$21:$F$27,5,FALSE)),0), "          -     ")</f>
        <v xml:space="preserve">          -     </v>
      </c>
      <c r="K22" s="203">
        <f>ROUND(IF($D22="Choose Full-Time Position Type:", 0,$F22*VLOOKUP($D22,'Benefit Look Up'!$B$21:$G$27,6,FALSE)),0)</f>
        <v>0</v>
      </c>
      <c r="L22" s="203">
        <f>ROUND(IF($D22="Choose Full-Time Position Type:", 0,$F22*VLOOKUP($D22,'Benefit Look Up'!$B$21:$H$27,7,FALSE)),0)</f>
        <v>0</v>
      </c>
      <c r="M22" s="203">
        <f>ROUND(IF($D22="Choose Full-Time Position Type:", 0,$F22*VLOOKUP($D22,'Benefit Look Up'!$B$21:$I$27,8,FALSE)),0)</f>
        <v>0</v>
      </c>
      <c r="N22" s="218">
        <f>ROUND(IF($D22="Choose Full-Time Position Type:", 0,$E22*VLOOKUP($D22,'Benefit Look Up'!$B$21:$J$27,9,FALSE)),0)</f>
        <v>0</v>
      </c>
      <c r="O22" s="226">
        <f t="shared" ref="O22:O30" si="2">SUM(G22:N22)</f>
        <v>0</v>
      </c>
      <c r="P22" s="222">
        <f t="shared" ref="P22:P30" si="3">SUM(F22,O22)</f>
        <v>0</v>
      </c>
    </row>
    <row r="23" spans="2:16" x14ac:dyDescent="0.2">
      <c r="B23" s="200"/>
      <c r="C23" s="204"/>
      <c r="D23" s="197" t="s">
        <v>47</v>
      </c>
      <c r="E23" s="202">
        <v>0</v>
      </c>
      <c r="F23" s="211"/>
      <c r="G23" s="214">
        <f>ROUND(IF($D23="Choose Full-Time Position Type:", 0,$F23*VLOOKUP($D23,'Benefit Look Up'!$B$21:$C$27,2,FALSE)),0)</f>
        <v>0</v>
      </c>
      <c r="H23" s="203">
        <f>ROUND(IF($D23="Choose Full-Time Position Type:", 0,$F23*VLOOKUP($D23,'Benefit Look Up'!$B$21:$D$27,3,FALSE)),0)</f>
        <v>0</v>
      </c>
      <c r="I23" s="203">
        <f>ROUND(IF($D23="Choose Full-Time Position Type:", 0,$F23*VLOOKUP($D23,'Benefit Look Up'!$B$21:$E$27,4,FALSE)),0)</f>
        <v>0</v>
      </c>
      <c r="J23" s="203" t="str">
        <f>IFERROR(ROUND(IF($E23="", 0,$E23*VLOOKUP($D23,'Benefit Look Up'!$B$21:$F$27,5,FALSE)),0), "          -     ")</f>
        <v xml:space="preserve">          -     </v>
      </c>
      <c r="K23" s="203">
        <f>ROUND(IF($D23="Choose Full-Time Position Type:", 0,$F23*VLOOKUP($D23,'Benefit Look Up'!$B$21:$G$27,6,FALSE)),0)</f>
        <v>0</v>
      </c>
      <c r="L23" s="203">
        <f>ROUND(IF($D23="Choose Full-Time Position Type:", 0,$F23*VLOOKUP($D23,'Benefit Look Up'!$B$21:$H$27,7,FALSE)),0)</f>
        <v>0</v>
      </c>
      <c r="M23" s="203">
        <f>ROUND(IF($D23="Choose Full-Time Position Type:", 0,$F23*VLOOKUP($D23,'Benefit Look Up'!$B$21:$I$27,8,FALSE)),0)</f>
        <v>0</v>
      </c>
      <c r="N23" s="218">
        <f>ROUND(IF($D23="Choose Full-Time Position Type:", 0,$E23*VLOOKUP($D23,'Benefit Look Up'!$B$21:$J$27,9,FALSE)),0)</f>
        <v>0</v>
      </c>
      <c r="O23" s="226">
        <f t="shared" si="2"/>
        <v>0</v>
      </c>
      <c r="P23" s="222">
        <f t="shared" si="3"/>
        <v>0</v>
      </c>
    </row>
    <row r="24" spans="2:16" x14ac:dyDescent="0.2">
      <c r="B24" s="200"/>
      <c r="C24" s="204"/>
      <c r="D24" s="197" t="s">
        <v>47</v>
      </c>
      <c r="E24" s="202">
        <v>0</v>
      </c>
      <c r="F24" s="211"/>
      <c r="G24" s="214">
        <f>ROUND(IF($D24="Choose Full-Time Position Type:", 0,$F24*VLOOKUP($D24,'Benefit Look Up'!$B$21:$C$27,2,FALSE)),0)</f>
        <v>0</v>
      </c>
      <c r="H24" s="203">
        <f>ROUND(IF($D24="Choose Full-Time Position Type:", 0,$F24*VLOOKUP($D24,'Benefit Look Up'!$B$21:$D$27,3,FALSE)),0)</f>
        <v>0</v>
      </c>
      <c r="I24" s="203">
        <f>ROUND(IF($D24="Choose Full-Time Position Type:", 0,$F24*VLOOKUP($D24,'Benefit Look Up'!$B$21:$E$27,4,FALSE)),0)</f>
        <v>0</v>
      </c>
      <c r="J24" s="203" t="str">
        <f>IFERROR(ROUND(IF($E24="", 0,$E24*VLOOKUP($D24,'Benefit Look Up'!$B$21:$F$27,5,FALSE)),0), "          -     ")</f>
        <v xml:space="preserve">          -     </v>
      </c>
      <c r="K24" s="203">
        <f>ROUND(IF($D24="Choose Full-Time Position Type:", 0,$F24*VLOOKUP($D24,'Benefit Look Up'!$B$21:$G$27,6,FALSE)),0)</f>
        <v>0</v>
      </c>
      <c r="L24" s="203">
        <f>ROUND(IF($D24="Choose Full-Time Position Type:", 0,$F24*VLOOKUP($D24,'Benefit Look Up'!$B$21:$H$27,7,FALSE)),0)</f>
        <v>0</v>
      </c>
      <c r="M24" s="203">
        <f>ROUND(IF($D24="Choose Full-Time Position Type:", 0,$F24*VLOOKUP($D24,'Benefit Look Up'!$B$21:$I$27,8,FALSE)),0)</f>
        <v>0</v>
      </c>
      <c r="N24" s="218">
        <f>ROUND(IF($D24="Choose Full-Time Position Type:", 0,$E24*VLOOKUP($D24,'Benefit Look Up'!$B$21:$J$27,9,FALSE)),0)</f>
        <v>0</v>
      </c>
      <c r="O24" s="226">
        <f t="shared" si="2"/>
        <v>0</v>
      </c>
      <c r="P24" s="222">
        <f t="shared" si="3"/>
        <v>0</v>
      </c>
    </row>
    <row r="25" spans="2:16" x14ac:dyDescent="0.2">
      <c r="B25" s="200"/>
      <c r="C25" s="204"/>
      <c r="D25" s="197" t="s">
        <v>47</v>
      </c>
      <c r="E25" s="202">
        <v>0</v>
      </c>
      <c r="F25" s="211"/>
      <c r="G25" s="214">
        <f>ROUND(IF($D25="Choose Full-Time Position Type:", 0,$F25*VLOOKUP($D25,'Benefit Look Up'!$B$21:$C$27,2,FALSE)),0)</f>
        <v>0</v>
      </c>
      <c r="H25" s="203">
        <f>ROUND(IF($D25="Choose Full-Time Position Type:", 0,$F25*VLOOKUP($D25,'Benefit Look Up'!$B$21:$D$27,3,FALSE)),0)</f>
        <v>0</v>
      </c>
      <c r="I25" s="203">
        <f>ROUND(IF($D25="Choose Full-Time Position Type:", 0,$F25*VLOOKUP($D25,'Benefit Look Up'!$B$21:$E$27,4,FALSE)),0)</f>
        <v>0</v>
      </c>
      <c r="J25" s="203" t="str">
        <f>IFERROR(ROUND(IF($E25="", 0,$E25*VLOOKUP($D25,'Benefit Look Up'!$B$21:$F$27,5,FALSE)),0), "          -     ")</f>
        <v xml:space="preserve">          -     </v>
      </c>
      <c r="K25" s="203">
        <f>ROUND(IF($D25="Choose Full-Time Position Type:", 0,$F25*VLOOKUP($D25,'Benefit Look Up'!$B$21:$G$27,6,FALSE)),0)</f>
        <v>0</v>
      </c>
      <c r="L25" s="203">
        <f>ROUND(IF($D25="Choose Full-Time Position Type:", 0,$F25*VLOOKUP($D25,'Benefit Look Up'!$B$21:$H$27,7,FALSE)),0)</f>
        <v>0</v>
      </c>
      <c r="M25" s="203">
        <f>ROUND(IF($D25="Choose Full-Time Position Type:", 0,$F25*VLOOKUP($D25,'Benefit Look Up'!$B$21:$I$27,8,FALSE)),0)</f>
        <v>0</v>
      </c>
      <c r="N25" s="218">
        <f>ROUND(IF($D25="Choose Full-Time Position Type:", 0,$E25*VLOOKUP($D25,'Benefit Look Up'!$B$21:$J$27,9,FALSE)),0)</f>
        <v>0</v>
      </c>
      <c r="O25" s="226">
        <f t="shared" si="2"/>
        <v>0</v>
      </c>
      <c r="P25" s="222">
        <f t="shared" si="3"/>
        <v>0</v>
      </c>
    </row>
    <row r="26" spans="2:16" x14ac:dyDescent="0.2">
      <c r="B26" s="200"/>
      <c r="C26" s="204"/>
      <c r="D26" s="197" t="s">
        <v>47</v>
      </c>
      <c r="E26" s="202">
        <v>0</v>
      </c>
      <c r="F26" s="211"/>
      <c r="G26" s="214">
        <f>ROUND(IF($D26="Choose Full-Time Position Type:", 0,$F26*VLOOKUP($D26,'Benefit Look Up'!$B$21:$C$27,2,FALSE)),0)</f>
        <v>0</v>
      </c>
      <c r="H26" s="203">
        <f>ROUND(IF($D26="Choose Full-Time Position Type:", 0,$F26*VLOOKUP($D26,'Benefit Look Up'!$B$21:$D$27,3,FALSE)),0)</f>
        <v>0</v>
      </c>
      <c r="I26" s="203">
        <f>ROUND(IF($D26="Choose Full-Time Position Type:", 0,$F26*VLOOKUP($D26,'Benefit Look Up'!$B$21:$E$27,4,FALSE)),0)</f>
        <v>0</v>
      </c>
      <c r="J26" s="203" t="str">
        <f>IFERROR(ROUND(IF($E26="", 0,$E26*VLOOKUP($D26,'Benefit Look Up'!$B$21:$F$27,5,FALSE)),0), "          -     ")</f>
        <v xml:space="preserve">          -     </v>
      </c>
      <c r="K26" s="203">
        <f>ROUND(IF($D26="Choose Full-Time Position Type:", 0,$F26*VLOOKUP($D26,'Benefit Look Up'!$B$21:$G$27,6,FALSE)),0)</f>
        <v>0</v>
      </c>
      <c r="L26" s="203">
        <f>ROUND(IF($D26="Choose Full-Time Position Type:", 0,$F26*VLOOKUP($D26,'Benefit Look Up'!$B$21:$H$27,7,FALSE)),0)</f>
        <v>0</v>
      </c>
      <c r="M26" s="203">
        <f>ROUND(IF($D26="Choose Full-Time Position Type:", 0,$F26*VLOOKUP($D26,'Benefit Look Up'!$B$21:$I$27,8,FALSE)),0)</f>
        <v>0</v>
      </c>
      <c r="N26" s="218">
        <f>ROUND(IF($D26="Choose Full-Time Position Type:", 0,$E26*VLOOKUP($D26,'Benefit Look Up'!$B$21:$J$27,9,FALSE)),0)</f>
        <v>0</v>
      </c>
      <c r="O26" s="226">
        <f t="shared" si="2"/>
        <v>0</v>
      </c>
      <c r="P26" s="222">
        <f t="shared" si="3"/>
        <v>0</v>
      </c>
    </row>
    <row r="27" spans="2:16" x14ac:dyDescent="0.2">
      <c r="B27" s="200"/>
      <c r="C27" s="204"/>
      <c r="D27" s="197" t="s">
        <v>47</v>
      </c>
      <c r="E27" s="202">
        <v>0</v>
      </c>
      <c r="F27" s="211"/>
      <c r="G27" s="214">
        <f>ROUND(IF($D27="Choose Full-Time Position Type:", 0,$F27*VLOOKUP($D27,'Benefit Look Up'!$B$21:$C$27,2,FALSE)),0)</f>
        <v>0</v>
      </c>
      <c r="H27" s="203">
        <f>ROUND(IF($D27="Choose Full-Time Position Type:", 0,$F27*VLOOKUP($D27,'Benefit Look Up'!$B$21:$D$27,3,FALSE)),0)</f>
        <v>0</v>
      </c>
      <c r="I27" s="203">
        <f>ROUND(IF($D27="Choose Full-Time Position Type:", 0,$F27*VLOOKUP($D27,'Benefit Look Up'!$B$21:$E$27,4,FALSE)),0)</f>
        <v>0</v>
      </c>
      <c r="J27" s="203" t="str">
        <f>IFERROR(ROUND(IF($E27="", 0,$E27*VLOOKUP($D27,'Benefit Look Up'!$B$21:$F$27,5,FALSE)),0), "          -     ")</f>
        <v xml:space="preserve">          -     </v>
      </c>
      <c r="K27" s="203">
        <f>ROUND(IF($D27="Choose Full-Time Position Type:", 0,$F27*VLOOKUP($D27,'Benefit Look Up'!$B$21:$G$27,6,FALSE)),0)</f>
        <v>0</v>
      </c>
      <c r="L27" s="203">
        <f>ROUND(IF($D27="Choose Full-Time Position Type:", 0,$F27*VLOOKUP($D27,'Benefit Look Up'!$B$21:$H$27,7,FALSE)),0)</f>
        <v>0</v>
      </c>
      <c r="M27" s="203">
        <f>ROUND(IF($D27="Choose Full-Time Position Type:", 0,$F27*VLOOKUP($D27,'Benefit Look Up'!$B$21:$I$27,8,FALSE)),0)</f>
        <v>0</v>
      </c>
      <c r="N27" s="218">
        <f>ROUND(IF($D27="Choose Full-Time Position Type:", 0,$E27*VLOOKUP($D27,'Benefit Look Up'!$B$21:$J$27,9,FALSE)),0)</f>
        <v>0</v>
      </c>
      <c r="O27" s="226">
        <f t="shared" si="2"/>
        <v>0</v>
      </c>
      <c r="P27" s="222">
        <f t="shared" si="3"/>
        <v>0</v>
      </c>
    </row>
    <row r="28" spans="2:16" x14ac:dyDescent="0.2">
      <c r="B28" s="200"/>
      <c r="C28" s="204"/>
      <c r="D28" s="197" t="s">
        <v>47</v>
      </c>
      <c r="E28" s="202">
        <v>0</v>
      </c>
      <c r="F28" s="211"/>
      <c r="G28" s="214">
        <f>ROUND(IF($D28="Choose Full-Time Position Type:", 0,$F28*VLOOKUP($D28,'Benefit Look Up'!$B$21:$C$27,2,FALSE)),0)</f>
        <v>0</v>
      </c>
      <c r="H28" s="203">
        <f>ROUND(IF($D28="Choose Full-Time Position Type:", 0,$F28*VLOOKUP($D28,'Benefit Look Up'!$B$21:$D$27,3,FALSE)),0)</f>
        <v>0</v>
      </c>
      <c r="I28" s="203">
        <f>ROUND(IF($D28="Choose Full-Time Position Type:", 0,$F28*VLOOKUP($D28,'Benefit Look Up'!$B$21:$E$27,4,FALSE)),0)</f>
        <v>0</v>
      </c>
      <c r="J28" s="203" t="str">
        <f>IFERROR(ROUND(IF($E28="", 0,$E28*VLOOKUP($D28,'Benefit Look Up'!$B$21:$F$27,5,FALSE)),0), "          -     ")</f>
        <v xml:space="preserve">          -     </v>
      </c>
      <c r="K28" s="203">
        <f>ROUND(IF($D28="Choose Full-Time Position Type:", 0,$F28*VLOOKUP($D28,'Benefit Look Up'!$B$21:$G$27,6,FALSE)),0)</f>
        <v>0</v>
      </c>
      <c r="L28" s="203">
        <f>ROUND(IF($D28="Choose Full-Time Position Type:", 0,$F28*VLOOKUP($D28,'Benefit Look Up'!$B$21:$H$27,7,FALSE)),0)</f>
        <v>0</v>
      </c>
      <c r="M28" s="203">
        <f>ROUND(IF($D28="Choose Full-Time Position Type:", 0,$F28*VLOOKUP($D28,'Benefit Look Up'!$B$21:$I$27,8,FALSE)),0)</f>
        <v>0</v>
      </c>
      <c r="N28" s="218">
        <f>ROUND(IF($D28="Choose Full-Time Position Type:", 0,$E28*VLOOKUP($D28,'Benefit Look Up'!$B$21:$J$27,9,FALSE)),0)</f>
        <v>0</v>
      </c>
      <c r="O28" s="226">
        <f t="shared" si="2"/>
        <v>0</v>
      </c>
      <c r="P28" s="222">
        <f t="shared" si="3"/>
        <v>0</v>
      </c>
    </row>
    <row r="29" spans="2:16" x14ac:dyDescent="0.2">
      <c r="B29" s="200"/>
      <c r="C29" s="204"/>
      <c r="D29" s="197" t="s">
        <v>47</v>
      </c>
      <c r="E29" s="202">
        <v>0</v>
      </c>
      <c r="F29" s="211"/>
      <c r="G29" s="214">
        <f>ROUND(IF($D29="Choose Full-Time Position Type:", 0,$F29*VLOOKUP($D29,'Benefit Look Up'!$B$21:$C$27,2,FALSE)),0)</f>
        <v>0</v>
      </c>
      <c r="H29" s="203">
        <f>ROUND(IF($D29="Choose Full-Time Position Type:", 0,$F29*VLOOKUP($D29,'Benefit Look Up'!$B$21:$D$27,3,FALSE)),0)</f>
        <v>0</v>
      </c>
      <c r="I29" s="203">
        <f>ROUND(IF($D29="Choose Full-Time Position Type:", 0,$F29*VLOOKUP($D29,'Benefit Look Up'!$B$21:$E$27,4,FALSE)),0)</f>
        <v>0</v>
      </c>
      <c r="J29" s="203" t="str">
        <f>IFERROR(ROUND(IF($E29="", 0,$E29*VLOOKUP($D29,'Benefit Look Up'!$B$21:$F$27,5,FALSE)),0), "          -     ")</f>
        <v xml:space="preserve">          -     </v>
      </c>
      <c r="K29" s="203">
        <f>ROUND(IF($D29="Choose Full-Time Position Type:", 0,$F29*VLOOKUP($D29,'Benefit Look Up'!$B$21:$G$27,6,FALSE)),0)</f>
        <v>0</v>
      </c>
      <c r="L29" s="203">
        <f>ROUND(IF($D29="Choose Full-Time Position Type:", 0,$F29*VLOOKUP($D29,'Benefit Look Up'!$B$21:$H$27,7,FALSE)),0)</f>
        <v>0</v>
      </c>
      <c r="M29" s="203">
        <f>ROUND(IF($D29="Choose Full-Time Position Type:", 0,$F29*VLOOKUP($D29,'Benefit Look Up'!$B$21:$I$27,8,FALSE)),0)</f>
        <v>0</v>
      </c>
      <c r="N29" s="218">
        <f>ROUND(IF($D29="Choose Full-Time Position Type:", 0,$E29*VLOOKUP($D29,'Benefit Look Up'!$B$21:$J$27,9,FALSE)),0)</f>
        <v>0</v>
      </c>
      <c r="O29" s="226">
        <f t="shared" si="2"/>
        <v>0</v>
      </c>
      <c r="P29" s="222">
        <f t="shared" si="3"/>
        <v>0</v>
      </c>
    </row>
    <row r="30" spans="2:16" ht="13.5" thickBot="1" x14ac:dyDescent="0.25">
      <c r="B30" s="205"/>
      <c r="C30" s="206"/>
      <c r="D30" s="197" t="s">
        <v>47</v>
      </c>
      <c r="E30" s="207">
        <v>0</v>
      </c>
      <c r="F30" s="212"/>
      <c r="G30" s="215">
        <f>ROUND(IF($D30="Choose Full-Time Position Type:", 0,$F30*VLOOKUP($D30,'Benefit Look Up'!$B$21:$C$27,2,FALSE)),0)</f>
        <v>0</v>
      </c>
      <c r="H30" s="208">
        <f>ROUND(IF($D30="Choose Full-Time Position Type:", 0,$F30*VLOOKUP($D30,'Benefit Look Up'!$B$21:$D$27,3,FALSE)),0)</f>
        <v>0</v>
      </c>
      <c r="I30" s="208">
        <f>ROUND(IF($D30="Choose Full-Time Position Type:", 0,$F30*VLOOKUP($D30,'Benefit Look Up'!$B$21:$E$27,4,FALSE)),0)</f>
        <v>0</v>
      </c>
      <c r="J30" s="208" t="str">
        <f>IFERROR(ROUND(IF($E30="", 0,$E30*VLOOKUP($D30,'Benefit Look Up'!$B$21:$F$27,5,FALSE)),0), "          -     ")</f>
        <v xml:space="preserve">          -     </v>
      </c>
      <c r="K30" s="208">
        <f>ROUND(IF($D30="Choose Full-Time Position Type:", 0,$F30*VLOOKUP($D30,'Benefit Look Up'!$B$21:$G$27,6,FALSE)),0)</f>
        <v>0</v>
      </c>
      <c r="L30" s="208">
        <f>ROUND(IF($D30="Choose Full-Time Position Type:", 0,$F30*VLOOKUP($D30,'Benefit Look Up'!$B$21:$H$27,7,FALSE)),0)</f>
        <v>0</v>
      </c>
      <c r="M30" s="208">
        <f>ROUND(IF($D30="Choose Full-Time Position Type:", 0,$F30*VLOOKUP($D30,'Benefit Look Up'!$B$21:$I$27,8,FALSE)),0)</f>
        <v>0</v>
      </c>
      <c r="N30" s="219">
        <f>ROUND(IF($D30="Choose Full-Time Position Type:", 0,$E30*VLOOKUP($D30,'Benefit Look Up'!$B$21:$J$27,9,FALSE)),0)</f>
        <v>0</v>
      </c>
      <c r="O30" s="227">
        <f t="shared" si="2"/>
        <v>0</v>
      </c>
      <c r="P30" s="223">
        <f t="shared" si="3"/>
        <v>0</v>
      </c>
    </row>
    <row r="31" spans="2:16" s="329" customFormat="1" ht="13.5" thickBot="1" x14ac:dyDescent="0.25">
      <c r="B31" s="130" t="s">
        <v>48</v>
      </c>
      <c r="C31" s="10"/>
      <c r="D31" s="11"/>
      <c r="E31" s="9">
        <f t="shared" ref="E31:N31" si="4">SUM(E12:E30)</f>
        <v>0</v>
      </c>
      <c r="F31" s="87">
        <f t="shared" si="4"/>
        <v>0</v>
      </c>
      <c r="G31" s="139">
        <f t="shared" si="4"/>
        <v>0</v>
      </c>
      <c r="H31" s="88">
        <f t="shared" si="4"/>
        <v>0</v>
      </c>
      <c r="I31" s="88">
        <f t="shared" si="4"/>
        <v>0</v>
      </c>
      <c r="J31" s="88">
        <f t="shared" si="4"/>
        <v>0</v>
      </c>
      <c r="K31" s="88">
        <f t="shared" si="4"/>
        <v>0</v>
      </c>
      <c r="L31" s="88">
        <f t="shared" si="4"/>
        <v>0</v>
      </c>
      <c r="M31" s="88">
        <f t="shared" si="4"/>
        <v>0</v>
      </c>
      <c r="N31" s="89">
        <f t="shared" si="4"/>
        <v>0</v>
      </c>
      <c r="O31" s="90">
        <f>SUM(G31:N31)</f>
        <v>0</v>
      </c>
      <c r="P31" s="224">
        <f>SUM(F31,O31)</f>
        <v>0</v>
      </c>
    </row>
    <row r="32" spans="2:16" s="329" customFormat="1" ht="14.25" thickTop="1" thickBot="1" x14ac:dyDescent="0.25">
      <c r="B32" s="131" t="s">
        <v>114</v>
      </c>
      <c r="C32" s="132"/>
      <c r="D32" s="133"/>
      <c r="E32" s="134"/>
      <c r="F32" s="135"/>
      <c r="G32" s="136"/>
      <c r="H32" s="136"/>
      <c r="I32" s="136"/>
      <c r="J32" s="136"/>
      <c r="K32" s="136"/>
      <c r="L32" s="136"/>
      <c r="M32" s="136"/>
      <c r="N32" s="136"/>
      <c r="O32" s="136"/>
      <c r="P32" s="137">
        <f>SUM(P12:P30)</f>
        <v>0</v>
      </c>
    </row>
    <row r="33" spans="2:23" ht="14.25" thickTop="1" thickBot="1" x14ac:dyDescent="0.25">
      <c r="B33" s="290"/>
      <c r="C33" s="290"/>
      <c r="D33" s="290"/>
      <c r="E33" s="290"/>
      <c r="F33" s="291"/>
      <c r="G33" s="292"/>
    </row>
    <row r="34" spans="2:23" ht="19.5" thickTop="1" thickBot="1" x14ac:dyDescent="0.3">
      <c r="B34" s="528" t="s">
        <v>71</v>
      </c>
      <c r="C34" s="529"/>
      <c r="D34" s="530"/>
      <c r="E34" s="530"/>
      <c r="F34" s="531"/>
      <c r="G34" s="287"/>
      <c r="H34" s="288"/>
      <c r="I34" s="289"/>
      <c r="J34" s="276"/>
      <c r="K34" s="276"/>
      <c r="L34" s="276"/>
      <c r="M34" s="276"/>
      <c r="N34" s="276"/>
      <c r="O34" s="276"/>
      <c r="P34" s="276"/>
      <c r="S34" s="277" t="s">
        <v>10</v>
      </c>
    </row>
    <row r="35" spans="2:23" ht="15" customHeight="1" thickTop="1" thickBot="1" x14ac:dyDescent="0.25">
      <c r="B35" s="140"/>
      <c r="C35" s="48"/>
      <c r="D35" s="48"/>
      <c r="E35" s="48"/>
      <c r="F35" s="48"/>
      <c r="G35" s="293"/>
      <c r="H35" s="276"/>
      <c r="I35" s="294"/>
      <c r="J35" s="276"/>
      <c r="K35" s="276"/>
      <c r="L35" s="276"/>
      <c r="M35" s="276"/>
      <c r="N35" s="276"/>
      <c r="O35" s="276"/>
      <c r="P35" s="276"/>
    </row>
    <row r="36" spans="2:23" ht="17.25" hidden="1" thickTop="1" thickBot="1" x14ac:dyDescent="0.3">
      <c r="B36" s="141" t="s">
        <v>70</v>
      </c>
      <c r="C36" s="49"/>
      <c r="D36" s="50"/>
      <c r="E36" s="50"/>
      <c r="F36" s="50"/>
      <c r="G36" s="295"/>
      <c r="H36" s="296"/>
      <c r="I36" s="296"/>
      <c r="J36" s="276"/>
      <c r="K36" s="276"/>
      <c r="L36" s="276"/>
      <c r="M36" s="276"/>
      <c r="N36" s="276"/>
      <c r="O36" s="276"/>
      <c r="P36" s="297"/>
      <c r="Q36" s="298"/>
      <c r="R36" s="299"/>
      <c r="S36" s="299"/>
      <c r="T36" s="299"/>
      <c r="U36" s="299"/>
    </row>
    <row r="37" spans="2:23" ht="12.75" hidden="1" customHeight="1" x14ac:dyDescent="0.2">
      <c r="B37" s="539" t="s">
        <v>85</v>
      </c>
      <c r="C37" s="540"/>
      <c r="D37" s="544"/>
      <c r="E37" s="544"/>
      <c r="F37" s="544"/>
      <c r="G37" s="488" t="s">
        <v>49</v>
      </c>
      <c r="H37" s="439"/>
      <c r="I37" s="439"/>
      <c r="J37" s="439"/>
      <c r="K37" s="439"/>
      <c r="L37" s="439"/>
      <c r="M37" s="439"/>
      <c r="N37" s="439"/>
      <c r="O37" s="439"/>
      <c r="P37" s="489"/>
      <c r="Q37" s="299"/>
      <c r="R37" s="299"/>
      <c r="S37" s="299"/>
      <c r="T37" s="299"/>
      <c r="U37" s="299"/>
    </row>
    <row r="38" spans="2:23" ht="15.75" hidden="1" customHeight="1" thickBot="1" x14ac:dyDescent="0.25">
      <c r="B38" s="545"/>
      <c r="C38" s="546"/>
      <c r="D38" s="547"/>
      <c r="E38" s="547"/>
      <c r="F38" s="547"/>
      <c r="G38" s="490"/>
      <c r="H38" s="491"/>
      <c r="I38" s="491"/>
      <c r="J38" s="491"/>
      <c r="K38" s="491"/>
      <c r="L38" s="491"/>
      <c r="M38" s="491"/>
      <c r="N38" s="491"/>
      <c r="O38" s="491"/>
      <c r="P38" s="492"/>
      <c r="Q38" s="299"/>
      <c r="R38" s="299"/>
      <c r="S38" s="299"/>
      <c r="T38" s="299"/>
      <c r="U38" s="299"/>
    </row>
    <row r="39" spans="2:23" ht="27" hidden="1" thickTop="1" thickBot="1" x14ac:dyDescent="0.25">
      <c r="B39" s="142" t="s">
        <v>91</v>
      </c>
      <c r="C39" s="39" t="s">
        <v>6</v>
      </c>
      <c r="D39" s="39" t="s">
        <v>7</v>
      </c>
      <c r="E39" s="39" t="s">
        <v>4</v>
      </c>
      <c r="F39" s="40" t="s">
        <v>11</v>
      </c>
      <c r="G39" s="508" t="s">
        <v>61</v>
      </c>
      <c r="H39" s="509"/>
      <c r="I39" s="509"/>
      <c r="J39" s="509"/>
      <c r="K39" s="509"/>
      <c r="L39" s="509"/>
      <c r="M39" s="509"/>
      <c r="N39" s="510"/>
      <c r="O39" s="300" t="s">
        <v>29</v>
      </c>
      <c r="P39" s="301" t="s">
        <v>30</v>
      </c>
      <c r="Q39" s="299"/>
      <c r="R39" s="299"/>
      <c r="S39" s="299"/>
      <c r="T39" s="299"/>
      <c r="U39" s="299"/>
    </row>
    <row r="40" spans="2:23" ht="64.5" hidden="1" customHeight="1" thickBot="1" x14ac:dyDescent="0.25">
      <c r="B40" s="129" t="s">
        <v>86</v>
      </c>
      <c r="C40" s="41" t="s">
        <v>87</v>
      </c>
      <c r="D40" s="42" t="s">
        <v>88</v>
      </c>
      <c r="E40" s="43" t="s">
        <v>89</v>
      </c>
      <c r="F40" s="44" t="s">
        <v>90</v>
      </c>
      <c r="G40" s="302" t="s">
        <v>67</v>
      </c>
      <c r="H40" s="303" t="s">
        <v>68</v>
      </c>
      <c r="I40" s="303" t="s">
        <v>80</v>
      </c>
      <c r="J40" s="303" t="s">
        <v>81</v>
      </c>
      <c r="K40" s="303" t="s">
        <v>82</v>
      </c>
      <c r="L40" s="303" t="s">
        <v>79</v>
      </c>
      <c r="M40" s="303" t="s">
        <v>83</v>
      </c>
      <c r="N40" s="304" t="s">
        <v>84</v>
      </c>
      <c r="O40" s="305"/>
      <c r="P40" s="306"/>
      <c r="Q40" s="307"/>
      <c r="R40" s="307"/>
      <c r="S40" s="307"/>
      <c r="T40" s="307"/>
      <c r="U40" s="307"/>
    </row>
    <row r="41" spans="2:23" hidden="1" x14ac:dyDescent="0.2">
      <c r="B41" s="143"/>
      <c r="C41" s="27"/>
      <c r="D41" s="28" t="s">
        <v>65</v>
      </c>
      <c r="E41" s="29"/>
      <c r="F41" s="30"/>
      <c r="G41" s="308">
        <f>ROUND(IF($D41="Choose PT Salaried With Benefits:", 0,$F41*VLOOKUP($D41,'Benefit Look Up'!#REF!,2,FALSE)),0)</f>
        <v>0</v>
      </c>
      <c r="H41" s="309">
        <f>ROUND(IF($D41="Choose PT Salaried With Benefits:", 0,$F41*VLOOKUP($D41,'Benefit Look Up'!#REF!,3,FALSE)),0)</f>
        <v>0</v>
      </c>
      <c r="I41" s="309">
        <f>ROUND(IF($D41="Choose PT Salaried With Benefits:", 0,$F41*VLOOKUP($D41,'Benefit Look Up'!#REF!,4,FALSE)),0)</f>
        <v>0</v>
      </c>
      <c r="J41" s="309">
        <f>ROUND(IF($D41="Choose PT Salaried With Benefits:", 0,$E41*VLOOKUP($D41,'Benefit Look Up'!#REF!,5,FALSE)),0)</f>
        <v>0</v>
      </c>
      <c r="K41" s="309">
        <f>ROUND(IF($D41="Choose PT Salaried With Benefits:", 0,$F41*VLOOKUP($D41,'Benefit Look Up'!#REF!,6,FALSE)),0)</f>
        <v>0</v>
      </c>
      <c r="L41" s="309">
        <f>ROUND(IF($D41="Choose PT Salaried With Benefits:", 0,$F41*VLOOKUP($D41,'Benefit Look Up'!#REF!,7,FALSE)),0)</f>
        <v>0</v>
      </c>
      <c r="M41" s="309">
        <f>ROUND(IF($D41="Choose PT Salaried With Benefits:", 0,$F41*VLOOKUP($D41,'Benefit Look Up'!#REF!,8,FALSE)),0)</f>
        <v>0</v>
      </c>
      <c r="N41" s="310">
        <f>ROUND(IF($D41="Choose PT Salaried With Benefits:", 0,$E41*VLOOKUP($D41,'Benefit Look Up'!#REF!,9,FALSE)),0)</f>
        <v>0</v>
      </c>
      <c r="O41" s="311">
        <f>SUM(G41:N41)</f>
        <v>0</v>
      </c>
      <c r="P41" s="312">
        <f>SUM(F41,O41)</f>
        <v>0</v>
      </c>
      <c r="Q41" s="313"/>
    </row>
    <row r="42" spans="2:23" ht="12" hidden="1" customHeight="1" x14ac:dyDescent="0.2">
      <c r="B42" s="143"/>
      <c r="C42" s="27"/>
      <c r="D42" s="28" t="s">
        <v>65</v>
      </c>
      <c r="E42" s="31"/>
      <c r="F42" s="32"/>
      <c r="G42" s="308">
        <f>ROUND(IF($D42="Choose PT Salaried With Benefits:", 0,$F42*VLOOKUP($D42,'Benefit Look Up'!#REF!,2,FALSE)),0)</f>
        <v>0</v>
      </c>
      <c r="H42" s="309">
        <f>ROUND(IF($D42="Choose PT Salaried With Benefits:", 0,$F42*VLOOKUP($D42,'Benefit Look Up'!#REF!,3,FALSE)),0)</f>
        <v>0</v>
      </c>
      <c r="I42" s="309">
        <f>ROUND(IF($D42="Choose PT Salaried With Benefits:", 0,$F42*VLOOKUP($D42,'Benefit Look Up'!#REF!,4,FALSE)),0)</f>
        <v>0</v>
      </c>
      <c r="J42" s="309">
        <f>ROUND(IF($D42="Choose PT Salaried With Benefits:", 0,$E42*VLOOKUP($D42,'Benefit Look Up'!#REF!,5,FALSE)),0)</f>
        <v>0</v>
      </c>
      <c r="K42" s="309">
        <f>ROUND(IF($D42="Choose PT Salaried With Benefits:", 0,$F42*VLOOKUP($D42,'Benefit Look Up'!#REF!,6,FALSE)),0)</f>
        <v>0</v>
      </c>
      <c r="L42" s="309">
        <f>ROUND(IF($D42="Choose PT Salaried With Benefits:", 0,$F42*VLOOKUP($D42,'Benefit Look Up'!#REF!,7,FALSE)),0)</f>
        <v>0</v>
      </c>
      <c r="M42" s="309">
        <f>ROUND(IF($D42="Choose PT Salaried With Benefits:", 0,$F42*VLOOKUP($D42,'Benefit Look Up'!#REF!,8,FALSE)),0)</f>
        <v>0</v>
      </c>
      <c r="N42" s="310">
        <f>ROUND(IF($D42="Choose PT Salaried With Benefits:", 0,$E42*VLOOKUP($D42,'Benefit Look Up'!#REF!,9,FALSE)),0)</f>
        <v>0</v>
      </c>
      <c r="O42" s="314">
        <f>SUM(G42:N42)</f>
        <v>0</v>
      </c>
      <c r="P42" s="315">
        <f>SUM(F42,O42)</f>
        <v>0</v>
      </c>
      <c r="Q42" s="313"/>
    </row>
    <row r="43" spans="2:23" ht="13.5" hidden="1" thickBot="1" x14ac:dyDescent="0.25">
      <c r="B43" s="143"/>
      <c r="C43" s="27"/>
      <c r="D43" s="28" t="s">
        <v>65</v>
      </c>
      <c r="E43" s="31"/>
      <c r="F43" s="32"/>
      <c r="G43" s="308">
        <f>ROUND(IF($D43="Choose PT Salaried With Benefits:", 0,$F43*VLOOKUP($D43,'Benefit Look Up'!#REF!,2,FALSE)),0)</f>
        <v>0</v>
      </c>
      <c r="H43" s="309">
        <f>ROUND(IF($D43="Choose PT Salaried With Benefits:", 0,$F43*VLOOKUP($D43,'Benefit Look Up'!#REF!,3,FALSE)),0)</f>
        <v>0</v>
      </c>
      <c r="I43" s="309">
        <f>ROUND(IF($D43="Choose PT Salaried With Benefits:", 0,$F43*VLOOKUP($D43,'Benefit Look Up'!#REF!,4,FALSE)),0)</f>
        <v>0</v>
      </c>
      <c r="J43" s="309">
        <f>ROUND(IF($D43="Choose PT Salaried With Benefits:", 0,$E43*VLOOKUP($D43,'Benefit Look Up'!#REF!,5,FALSE)),0)</f>
        <v>0</v>
      </c>
      <c r="K43" s="309">
        <f>ROUND(IF($D43="Choose PT Salaried With Benefits:", 0,$F43*VLOOKUP($D43,'Benefit Look Up'!#REF!,6,FALSE)),0)</f>
        <v>0</v>
      </c>
      <c r="L43" s="309">
        <f>ROUND(IF($D43="Choose PT Salaried With Benefits:", 0,$F43*VLOOKUP($D43,'Benefit Look Up'!#REF!,7,FALSE)),0)</f>
        <v>0</v>
      </c>
      <c r="M43" s="309">
        <f>ROUND(IF($D43="Choose PT Salaried With Benefits:", 0,$F43*VLOOKUP($D43,'Benefit Look Up'!#REF!,8,FALSE)),0)</f>
        <v>0</v>
      </c>
      <c r="N43" s="310">
        <f>ROUND(IF($D43="Choose PT Salaried With Benefits:", 0,$E43*VLOOKUP($D43,'Benefit Look Up'!#REF!,9,FALSE)),0)</f>
        <v>0</v>
      </c>
      <c r="O43" s="316">
        <f>SUM(G43:N43)</f>
        <v>0</v>
      </c>
      <c r="P43" s="317">
        <f>SUM(F43,O43)</f>
        <v>0</v>
      </c>
      <c r="Q43" s="313"/>
    </row>
    <row r="44" spans="2:23" ht="13.5" hidden="1" thickBot="1" x14ac:dyDescent="0.25">
      <c r="B44" s="144"/>
      <c r="C44" s="52" t="s">
        <v>69</v>
      </c>
      <c r="D44" s="53"/>
      <c r="E44" s="54">
        <f t="shared" ref="E44:P44" si="5">SUM(E41:E43)</f>
        <v>0</v>
      </c>
      <c r="F44" s="151">
        <f t="shared" si="5"/>
        <v>0</v>
      </c>
      <c r="G44" s="318">
        <f t="shared" si="5"/>
        <v>0</v>
      </c>
      <c r="H44" s="319">
        <f t="shared" si="5"/>
        <v>0</v>
      </c>
      <c r="I44" s="319">
        <f t="shared" si="5"/>
        <v>0</v>
      </c>
      <c r="J44" s="319">
        <f t="shared" si="5"/>
        <v>0</v>
      </c>
      <c r="K44" s="319">
        <f t="shared" si="5"/>
        <v>0</v>
      </c>
      <c r="L44" s="319">
        <f t="shared" si="5"/>
        <v>0</v>
      </c>
      <c r="M44" s="319">
        <f t="shared" si="5"/>
        <v>0</v>
      </c>
      <c r="N44" s="320">
        <f t="shared" si="5"/>
        <v>0</v>
      </c>
      <c r="O44" s="321">
        <f t="shared" si="5"/>
        <v>0</v>
      </c>
      <c r="P44" s="322">
        <f t="shared" si="5"/>
        <v>0</v>
      </c>
      <c r="Q44" s="313"/>
    </row>
    <row r="45" spans="2:23" ht="14.25" hidden="1" thickTop="1" thickBot="1" x14ac:dyDescent="0.25">
      <c r="B45" s="143"/>
      <c r="C45" s="33"/>
      <c r="D45" s="33"/>
      <c r="E45" s="33"/>
      <c r="F45" s="33"/>
      <c r="G45" s="323"/>
      <c r="H45" s="313"/>
      <c r="I45" s="313"/>
      <c r="J45" s="313"/>
      <c r="K45" s="313"/>
      <c r="L45" s="313"/>
      <c r="M45" s="313"/>
      <c r="N45" s="313"/>
      <c r="O45" s="313"/>
      <c r="P45" s="324"/>
      <c r="Q45" s="313"/>
    </row>
    <row r="46" spans="2:23" ht="16.5" thickTop="1" x14ac:dyDescent="0.2">
      <c r="B46" s="537" t="s">
        <v>73</v>
      </c>
      <c r="C46" s="538"/>
      <c r="D46" s="55"/>
      <c r="E46" s="55"/>
      <c r="F46" s="55"/>
      <c r="G46" s="325"/>
      <c r="H46" s="326"/>
      <c r="I46" s="324"/>
      <c r="J46" s="313"/>
      <c r="K46" s="313"/>
      <c r="L46" s="327"/>
      <c r="M46" s="328"/>
      <c r="N46" s="328"/>
      <c r="Q46" s="313"/>
    </row>
    <row r="47" spans="2:23" ht="12.75" customHeight="1" x14ac:dyDescent="0.2">
      <c r="B47" s="539" t="s">
        <v>95</v>
      </c>
      <c r="C47" s="540"/>
      <c r="D47" s="513"/>
      <c r="E47" s="513"/>
      <c r="F47" s="513"/>
      <c r="G47" s="493" t="s">
        <v>94</v>
      </c>
      <c r="H47" s="494"/>
      <c r="I47" s="324"/>
      <c r="J47" s="313"/>
      <c r="K47" s="313"/>
      <c r="L47" s="328"/>
      <c r="M47" s="328"/>
      <c r="N47" s="328"/>
      <c r="O47" s="313"/>
      <c r="P47" s="313"/>
      <c r="Q47" s="313"/>
    </row>
    <row r="48" spans="2:23" ht="15.75" customHeight="1" thickBot="1" x14ac:dyDescent="0.25">
      <c r="B48" s="541"/>
      <c r="C48" s="540"/>
      <c r="D48" s="513"/>
      <c r="E48" s="513"/>
      <c r="F48" s="513"/>
      <c r="G48" s="495"/>
      <c r="H48" s="496"/>
      <c r="I48" s="331"/>
      <c r="L48" s="328"/>
      <c r="M48" s="328"/>
      <c r="N48" s="328"/>
      <c r="W48" s="329" t="s">
        <v>2</v>
      </c>
    </row>
    <row r="49" spans="2:18" ht="83.25" thickTop="1" thickBot="1" x14ac:dyDescent="0.25">
      <c r="B49" s="145" t="s">
        <v>92</v>
      </c>
      <c r="C49" s="42" t="s">
        <v>261</v>
      </c>
      <c r="D49" s="42" t="s">
        <v>147</v>
      </c>
      <c r="E49" s="56" t="s">
        <v>93</v>
      </c>
      <c r="F49" s="57" t="s">
        <v>148</v>
      </c>
      <c r="G49" s="152" t="s">
        <v>116</v>
      </c>
      <c r="H49" s="63" t="s">
        <v>77</v>
      </c>
      <c r="I49" s="331"/>
      <c r="L49" s="328"/>
      <c r="M49" s="328"/>
      <c r="N49" s="328"/>
      <c r="R49" s="329"/>
    </row>
    <row r="50" spans="2:18" x14ac:dyDescent="0.2">
      <c r="B50" s="162"/>
      <c r="C50" s="115"/>
      <c r="D50" s="247" t="s">
        <v>50</v>
      </c>
      <c r="E50" s="163"/>
      <c r="F50" s="164"/>
      <c r="G50" s="165">
        <f>ROUND(IF($D50="Choose Non-Hourly PT Position Type:", 0,$F50*VLOOKUP($D50,'Benefit Look Up'!$B$32:$C$41,2,FALSE)),0)</f>
        <v>0</v>
      </c>
      <c r="H50" s="166">
        <f>SUM(F50:G50)</f>
        <v>0</v>
      </c>
      <c r="I50" s="332"/>
    </row>
    <row r="51" spans="2:18" x14ac:dyDescent="0.2">
      <c r="B51" s="167"/>
      <c r="C51" s="119"/>
      <c r="D51" s="249" t="s">
        <v>50</v>
      </c>
      <c r="E51" s="168"/>
      <c r="F51" s="169"/>
      <c r="G51" s="170">
        <f>ROUND(IF($D51="Choose Non-Hourly PT Position Type:", 0,$F51*VLOOKUP($D51,'Benefit Look Up'!$B$32:$C$41,2,FALSE)),0)</f>
        <v>0</v>
      </c>
      <c r="H51" s="171">
        <f>SUM(F51:G51)</f>
        <v>0</v>
      </c>
      <c r="I51" s="332"/>
    </row>
    <row r="52" spans="2:18" x14ac:dyDescent="0.2">
      <c r="B52" s="167"/>
      <c r="C52" s="119"/>
      <c r="D52" s="249" t="s">
        <v>50</v>
      </c>
      <c r="E52" s="168"/>
      <c r="F52" s="172"/>
      <c r="G52" s="170">
        <f>ROUND(IF($D52="Choose Non-Hourly PT Position Type:", 0,$F52*VLOOKUP($D52,'Benefit Look Up'!$B$32:$C$41,2,FALSE)),0)</f>
        <v>0</v>
      </c>
      <c r="H52" s="171">
        <f>SUM(F52:G52)</f>
        <v>0</v>
      </c>
      <c r="I52" s="332"/>
    </row>
    <row r="53" spans="2:18" x14ac:dyDescent="0.2">
      <c r="B53" s="167"/>
      <c r="C53" s="119"/>
      <c r="D53" s="249" t="s">
        <v>50</v>
      </c>
      <c r="E53" s="168"/>
      <c r="F53" s="172"/>
      <c r="G53" s="170">
        <f>ROUND(IF($D53="Choose Non-Hourly PT Position Type:", 0,$F53*VLOOKUP($D53,'Benefit Look Up'!$B$32:$C$41,2,FALSE)),0)</f>
        <v>0</v>
      </c>
      <c r="H53" s="171">
        <f>SUM(F53:G53)</f>
        <v>0</v>
      </c>
      <c r="I53" s="332"/>
      <c r="L53" s="277" t="s">
        <v>2</v>
      </c>
    </row>
    <row r="54" spans="2:18" x14ac:dyDescent="0.2">
      <c r="B54" s="173"/>
      <c r="C54" s="174"/>
      <c r="D54" s="248" t="s">
        <v>50</v>
      </c>
      <c r="E54" s="175"/>
      <c r="F54" s="176"/>
      <c r="G54" s="177">
        <f>ROUND(IF($D54="Choose Non-Hourly PT Position Type:", 0,$F54*VLOOKUP($D54,'Benefit Look Up'!$B$32:$C$41,2,FALSE)),0)</f>
        <v>0</v>
      </c>
      <c r="H54" s="178">
        <f>SUM(F54:G54)</f>
        <v>0</v>
      </c>
      <c r="I54" s="332"/>
    </row>
    <row r="55" spans="2:18" ht="13.5" thickBot="1" x14ac:dyDescent="0.25">
      <c r="B55" s="146"/>
      <c r="C55" s="58" t="s">
        <v>56</v>
      </c>
      <c r="D55" s="59"/>
      <c r="E55" s="60">
        <f>SUM(E50:E54)</f>
        <v>0</v>
      </c>
      <c r="F55" s="61">
        <f>SUM(F50:F54)</f>
        <v>0</v>
      </c>
      <c r="G55" s="153">
        <f>SUM(G50:G54)</f>
        <v>0</v>
      </c>
      <c r="H55" s="62">
        <f>SUM(H50:H54)</f>
        <v>0</v>
      </c>
      <c r="I55" s="332"/>
    </row>
    <row r="56" spans="2:18" ht="14.25" thickTop="1" thickBot="1" x14ac:dyDescent="0.25">
      <c r="B56" s="334"/>
      <c r="C56" s="335"/>
      <c r="D56" s="336"/>
      <c r="E56" s="337"/>
      <c r="F56" s="338"/>
      <c r="G56" s="338"/>
      <c r="H56" s="339"/>
      <c r="I56" s="333"/>
    </row>
    <row r="57" spans="2:18" ht="16.5" thickTop="1" x14ac:dyDescent="0.2">
      <c r="B57" s="537" t="s">
        <v>75</v>
      </c>
      <c r="C57" s="538"/>
      <c r="D57" s="51"/>
      <c r="E57" s="64"/>
      <c r="F57" s="64"/>
      <c r="G57" s="340"/>
      <c r="H57" s="341"/>
      <c r="I57" s="342"/>
    </row>
    <row r="58" spans="2:18" ht="12.75" customHeight="1" x14ac:dyDescent="0.2">
      <c r="B58" s="539" t="s">
        <v>154</v>
      </c>
      <c r="C58" s="548"/>
      <c r="D58" s="548"/>
      <c r="E58" s="548"/>
      <c r="F58" s="548"/>
      <c r="G58" s="482" t="s">
        <v>94</v>
      </c>
      <c r="H58" s="483"/>
      <c r="I58" s="484"/>
    </row>
    <row r="59" spans="2:18" ht="13.5" thickBot="1" x14ac:dyDescent="0.25">
      <c r="B59" s="549"/>
      <c r="C59" s="550"/>
      <c r="D59" s="550"/>
      <c r="E59" s="550"/>
      <c r="F59" s="550"/>
      <c r="G59" s="485"/>
      <c r="H59" s="486"/>
      <c r="I59" s="487"/>
    </row>
    <row r="60" spans="2:18" ht="82.5" thickBot="1" x14ac:dyDescent="0.25">
      <c r="B60" s="145" t="s">
        <v>92</v>
      </c>
      <c r="C60" s="42" t="s">
        <v>262</v>
      </c>
      <c r="D60" s="42" t="s">
        <v>147</v>
      </c>
      <c r="E60" s="42" t="s">
        <v>96</v>
      </c>
      <c r="F60" s="65" t="s">
        <v>145</v>
      </c>
      <c r="G60" s="154" t="s">
        <v>11</v>
      </c>
      <c r="H60" s="66" t="s">
        <v>116</v>
      </c>
      <c r="I60" s="156" t="s">
        <v>55</v>
      </c>
    </row>
    <row r="61" spans="2:18" x14ac:dyDescent="0.2">
      <c r="B61" s="162"/>
      <c r="C61" s="179"/>
      <c r="D61" s="234" t="s">
        <v>53</v>
      </c>
      <c r="E61" s="115"/>
      <c r="F61" s="180"/>
      <c r="G61" s="181">
        <f>ROUND(E61*F61,0)</f>
        <v>0</v>
      </c>
      <c r="H61" s="182">
        <f>ROUND(IF($D61="Choose PT Hourly Position Type:", 0,$G61*VLOOKUP($D61,'Benefit Look Up'!$B$32:$C$41,2,FALSE)),0)</f>
        <v>0</v>
      </c>
      <c r="I61" s="183">
        <f>SUM(G61:H61)</f>
        <v>0</v>
      </c>
    </row>
    <row r="62" spans="2:18" x14ac:dyDescent="0.2">
      <c r="B62" s="167"/>
      <c r="C62" s="184"/>
      <c r="D62" s="235" t="s">
        <v>53</v>
      </c>
      <c r="E62" s="119"/>
      <c r="F62" s="185"/>
      <c r="G62" s="186">
        <f>ROUND(E62*F62,0)</f>
        <v>0</v>
      </c>
      <c r="H62" s="187">
        <f>ROUND(IF($D62="Choose PT Hourly Position Type:", 0,$G62*VLOOKUP($D62,'Benefit Look Up'!$B$32:$C$41,2,FALSE)),0)</f>
        <v>0</v>
      </c>
      <c r="I62" s="188">
        <f>SUM(G62:H62)</f>
        <v>0</v>
      </c>
    </row>
    <row r="63" spans="2:18" x14ac:dyDescent="0.2">
      <c r="B63" s="167"/>
      <c r="C63" s="184"/>
      <c r="D63" s="235" t="s">
        <v>53</v>
      </c>
      <c r="E63" s="189"/>
      <c r="F63" s="185"/>
      <c r="G63" s="186">
        <f>ROUND(E63*F63,0)</f>
        <v>0</v>
      </c>
      <c r="H63" s="187">
        <f>ROUND(IF($D63="Choose PT Hourly Position Type:", 0,$G63*VLOOKUP($D63,'Benefit Look Up'!$B$32:$C$41,2,FALSE)),0)</f>
        <v>0</v>
      </c>
      <c r="I63" s="188">
        <f>SUM(G63:H63)</f>
        <v>0</v>
      </c>
    </row>
    <row r="64" spans="2:18" x14ac:dyDescent="0.2">
      <c r="B64" s="167"/>
      <c r="C64" s="184"/>
      <c r="D64" s="235" t="s">
        <v>53</v>
      </c>
      <c r="E64" s="189"/>
      <c r="F64" s="185"/>
      <c r="G64" s="186">
        <f>ROUND(E64*F64,0)</f>
        <v>0</v>
      </c>
      <c r="H64" s="187">
        <f>ROUND(IF($D64="Choose PT Hourly Position Type:", 0,$G64*VLOOKUP($D64,'Benefit Look Up'!$B$32:$C$41,2,FALSE)),0)</f>
        <v>0</v>
      </c>
      <c r="I64" s="188">
        <f>SUM(G64:H64)</f>
        <v>0</v>
      </c>
    </row>
    <row r="65" spans="2:9" ht="13.5" thickBot="1" x14ac:dyDescent="0.25">
      <c r="B65" s="209"/>
      <c r="C65" s="123"/>
      <c r="D65" s="236" t="s">
        <v>53</v>
      </c>
      <c r="E65" s="190"/>
      <c r="F65" s="191"/>
      <c r="G65" s="192">
        <f>ROUND(E65*F65,0)</f>
        <v>0</v>
      </c>
      <c r="H65" s="193">
        <f>ROUND(IF($D65="Choose PT Hourly Position Type:", 0,$G65*VLOOKUP($D65,'Benefit Look Up'!$B$32:$C$41,2,FALSE)),0)</f>
        <v>0</v>
      </c>
      <c r="I65" s="194">
        <f>SUM(G65:H65)</f>
        <v>0</v>
      </c>
    </row>
    <row r="66" spans="2:9" ht="13.5" thickBot="1" x14ac:dyDescent="0.25">
      <c r="B66" s="147"/>
      <c r="C66" s="68" t="s">
        <v>57</v>
      </c>
      <c r="D66" s="69"/>
      <c r="E66" s="70"/>
      <c r="F66" s="71"/>
      <c r="G66" s="155">
        <f>SUM(G61:G65)</f>
        <v>0</v>
      </c>
      <c r="H66" s="67">
        <f>SUM(H61:H65)</f>
        <v>0</v>
      </c>
      <c r="I66" s="157">
        <f>SUM(I61:I65)</f>
        <v>0</v>
      </c>
    </row>
    <row r="67" spans="2:9" ht="14.25" thickTop="1" thickBot="1" x14ac:dyDescent="0.25">
      <c r="B67" s="343"/>
      <c r="C67" s="329"/>
      <c r="G67" s="339"/>
      <c r="H67" s="339"/>
      <c r="I67" s="344"/>
    </row>
    <row r="68" spans="2:9" ht="19.5" thickTop="1" thickBot="1" x14ac:dyDescent="0.25">
      <c r="B68" s="535" t="s">
        <v>76</v>
      </c>
      <c r="C68" s="536"/>
      <c r="D68" s="72"/>
      <c r="E68" s="73"/>
      <c r="F68" s="73"/>
      <c r="G68" s="74"/>
      <c r="H68" s="74"/>
      <c r="I68" s="158"/>
    </row>
    <row r="69" spans="2:9" ht="14.25" thickTop="1" thickBot="1" x14ac:dyDescent="0.25">
      <c r="B69" s="148"/>
      <c r="C69" s="75"/>
      <c r="D69" s="76"/>
      <c r="E69" s="77" t="s">
        <v>4</v>
      </c>
      <c r="F69" s="78"/>
      <c r="G69" s="79" t="s">
        <v>11</v>
      </c>
      <c r="H69" s="80" t="s">
        <v>74</v>
      </c>
      <c r="I69" s="159" t="s">
        <v>78</v>
      </c>
    </row>
    <row r="70" spans="2:9" ht="13.5" thickBot="1" x14ac:dyDescent="0.25">
      <c r="B70" s="532" t="s">
        <v>54</v>
      </c>
      <c r="C70" s="533"/>
      <c r="D70" s="534"/>
      <c r="E70" s="81">
        <f>SUM(E44,E55)</f>
        <v>0</v>
      </c>
      <c r="F70" s="82"/>
      <c r="G70" s="83">
        <f>SUM(F44,F55,G66)</f>
        <v>0</v>
      </c>
      <c r="H70" s="84">
        <f>SUM(O44,G55,H66)</f>
        <v>0</v>
      </c>
      <c r="I70" s="160">
        <f>SUM(G70:H70)</f>
        <v>0</v>
      </c>
    </row>
    <row r="71" spans="2:9" ht="14.25" thickTop="1" thickBot="1" x14ac:dyDescent="0.25">
      <c r="B71" s="149" t="s">
        <v>97</v>
      </c>
      <c r="C71" s="150"/>
      <c r="D71" s="150"/>
      <c r="E71" s="150"/>
      <c r="F71" s="150"/>
      <c r="G71" s="150"/>
      <c r="H71" s="150"/>
      <c r="I71" s="161">
        <f>SUM($P$44,$H$55,$I$66)</f>
        <v>0</v>
      </c>
    </row>
    <row r="72" spans="2:9" ht="13.5" thickTop="1" x14ac:dyDescent="0.2"/>
  </sheetData>
  <sheetProtection algorithmName="SHA-512" hashValue="iWxBYJvF/1lkTPxHcBbyDUqQdHOAbvukWlsY+/tPIQVVVwb/s1gZcmD3WL/EMWmLAW/5VM4g+D8Hn4Rmj+rQ1g==" saltValue="D47Gxn2SX5eoxRWYmiwo7g==" spinCount="100000" sheet="1" selectLockedCells="1"/>
  <mergeCells count="26">
    <mergeCell ref="B8:F8"/>
    <mergeCell ref="B34:F34"/>
    <mergeCell ref="B70:D70"/>
    <mergeCell ref="B68:C68"/>
    <mergeCell ref="B57:C57"/>
    <mergeCell ref="B47:F48"/>
    <mergeCell ref="B9:F9"/>
    <mergeCell ref="B37:F38"/>
    <mergeCell ref="B58:F59"/>
    <mergeCell ref="B46:C46"/>
    <mergeCell ref="G58:I59"/>
    <mergeCell ref="G37:P38"/>
    <mergeCell ref="G47:H48"/>
    <mergeCell ref="B1:P1"/>
    <mergeCell ref="B2:P2"/>
    <mergeCell ref="G9:P9"/>
    <mergeCell ref="G10:N10"/>
    <mergeCell ref="G39:N39"/>
    <mergeCell ref="B3:C3"/>
    <mergeCell ref="B4:C4"/>
    <mergeCell ref="B5:C5"/>
    <mergeCell ref="B6:C6"/>
    <mergeCell ref="E3:H3"/>
    <mergeCell ref="E4:H4"/>
    <mergeCell ref="E5:H5"/>
    <mergeCell ref="E6:H6"/>
  </mergeCells>
  <phoneticPr fontId="0" type="noConversion"/>
  <pageMargins left="0.25" right="0.25" top="0.75" bottom="0.75" header="0.25" footer="0.5"/>
  <pageSetup scale="61" fitToHeight="3" orientation="landscape" cellComments="asDisplayed" horizontalDpi="300" verticalDpi="300" r:id="rId1"/>
  <headerFooter alignWithMargins="0">
    <oddHeader xml:space="preserve">&amp;CJames Madison University
Budget Development Process
</oddHeader>
    <oddFooter>&amp;L&amp;8Auxinit - Personal Services&amp;C&amp;8&amp;D &amp;T&amp;R&amp;8Page &amp;P of &amp;N</oddFooter>
  </headerFooter>
  <rowBreaks count="1" manualBreakCount="1">
    <brk id="33" min="1" max="15"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300-000000000000}">
          <x14:formula1>
            <xm:f>'Positn Type Data Validation'!$G$1:$G$2</xm:f>
          </x14:formula1>
          <xm:sqref>D41:D43</xm:sqref>
        </x14:dataValidation>
        <x14:dataValidation type="list" allowBlank="1" showInputMessage="1" showErrorMessage="1" xr:uid="{00000000-0002-0000-0300-000003000000}">
          <x14:formula1>
            <xm:f>'Positn Type Data Validation'!$C$1:$C$6</xm:f>
          </x14:formula1>
          <xm:sqref>D50:D54</xm:sqref>
        </x14:dataValidation>
        <x14:dataValidation type="list" allowBlank="1" showInputMessage="1" showErrorMessage="1" xr:uid="{00000000-0002-0000-0300-000001000000}">
          <x14:formula1>
            <xm:f>'Positn Type Data Validation'!$E$1:$E$3</xm:f>
          </x14:formula1>
          <xm:sqref>D61:D65</xm:sqref>
        </x14:dataValidation>
        <x14:dataValidation type="list" allowBlank="1" showInputMessage="1" showErrorMessage="1" xr:uid="{00000000-0002-0000-0300-000004000000}">
          <x14:formula1>
            <xm:f>'Positn Type Data Validation'!$I$1:$I$2</xm:f>
          </x14:formula1>
          <xm:sqref>E12:E30</xm:sqref>
        </x14:dataValidation>
        <x14:dataValidation type="list" allowBlank="1" showInputMessage="1" showErrorMessage="1" xr:uid="{308208FE-5E86-4D93-A985-109C73902DA4}">
          <x14:formula1>
            <xm:f>'Positn Type Data Validation'!$A$1:$A$8</xm:f>
          </x14:formula1>
          <xm:sqref>D12:D30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7" tint="0.59999389629810485"/>
  </sheetPr>
  <dimension ref="B1:E47"/>
  <sheetViews>
    <sheetView zoomScaleNormal="100" zoomScaleSheetLayoutView="63" workbookViewId="0">
      <selection activeCell="D13" sqref="D13"/>
    </sheetView>
  </sheetViews>
  <sheetFormatPr defaultColWidth="8.7109375" defaultRowHeight="18" customHeight="1" x14ac:dyDescent="0.2"/>
  <cols>
    <col min="1" max="1" width="8.7109375" style="345"/>
    <col min="2" max="2" width="17.28515625" style="345" bestFit="1" customWidth="1"/>
    <col min="3" max="3" width="68.7109375" style="345" customWidth="1"/>
    <col min="4" max="4" width="21.28515625" style="345" customWidth="1"/>
    <col min="5" max="5" width="15.7109375" style="346" customWidth="1"/>
    <col min="6" max="16384" width="8.7109375" style="345"/>
  </cols>
  <sheetData>
    <row r="1" spans="2:5" ht="18.75" customHeight="1" thickBot="1" x14ac:dyDescent="0.25">
      <c r="B1" s="417" t="str">
        <f>'(1) Summary'!B1</f>
        <v>Auxiliary Enterprise Initiative Request Form FY28</v>
      </c>
      <c r="C1" s="551"/>
      <c r="D1" s="551"/>
      <c r="E1" s="552"/>
    </row>
    <row r="2" spans="2:5" ht="18" customHeight="1" thickBot="1" x14ac:dyDescent="0.25">
      <c r="B2" s="499" t="s">
        <v>107</v>
      </c>
      <c r="C2" s="500"/>
      <c r="D2" s="500"/>
      <c r="E2" s="501"/>
    </row>
    <row r="3" spans="2:5" ht="18" customHeight="1" x14ac:dyDescent="0.2">
      <c r="B3" s="557" t="s">
        <v>16</v>
      </c>
      <c r="C3" s="558"/>
      <c r="D3" s="257"/>
      <c r="E3" s="258"/>
    </row>
    <row r="4" spans="2:5" ht="18" customHeight="1" x14ac:dyDescent="0.2">
      <c r="B4" s="109" t="s">
        <v>0</v>
      </c>
      <c r="C4" s="14"/>
      <c r="D4" s="553">
        <f>'(1) Summary'!D4</f>
        <v>0</v>
      </c>
      <c r="E4" s="554"/>
    </row>
    <row r="5" spans="2:5" ht="18" customHeight="1" x14ac:dyDescent="0.2">
      <c r="B5" s="559" t="s">
        <v>1</v>
      </c>
      <c r="C5" s="560"/>
      <c r="D5" s="553">
        <f>'(1) Summary'!D5</f>
        <v>0</v>
      </c>
      <c r="E5" s="554"/>
    </row>
    <row r="6" spans="2:5" ht="18" customHeight="1" thickBot="1" x14ac:dyDescent="0.25">
      <c r="B6" s="561" t="s">
        <v>13</v>
      </c>
      <c r="C6" s="562"/>
      <c r="D6" s="555">
        <f>'(1) Summary'!D6</f>
        <v>0</v>
      </c>
      <c r="E6" s="556"/>
    </row>
    <row r="7" spans="2:5" ht="18" customHeight="1" thickBot="1" x14ac:dyDescent="0.25"/>
    <row r="8" spans="2:5" ht="18" customHeight="1" thickBot="1" x14ac:dyDescent="0.25">
      <c r="B8" s="499" t="s">
        <v>172</v>
      </c>
      <c r="C8" s="500"/>
      <c r="D8" s="500"/>
      <c r="E8" s="501"/>
    </row>
    <row r="9" spans="2:5" ht="18" customHeight="1" thickBot="1" x14ac:dyDescent="0.25">
      <c r="B9" s="15" t="s">
        <v>155</v>
      </c>
      <c r="C9" s="16"/>
      <c r="D9" s="17"/>
      <c r="E9" s="18"/>
    </row>
    <row r="10" spans="2:5" ht="18" customHeight="1" x14ac:dyDescent="0.25">
      <c r="B10" s="19" t="s">
        <v>86</v>
      </c>
      <c r="C10" s="19" t="s">
        <v>109</v>
      </c>
      <c r="D10" s="19" t="s">
        <v>110</v>
      </c>
      <c r="E10" s="20" t="s">
        <v>89</v>
      </c>
    </row>
    <row r="11" spans="2:5" ht="18" customHeight="1" thickBot="1" x14ac:dyDescent="0.25">
      <c r="B11" s="21" t="s">
        <v>9</v>
      </c>
      <c r="C11" s="21" t="s">
        <v>112</v>
      </c>
      <c r="D11" s="21" t="s">
        <v>7</v>
      </c>
      <c r="E11" s="22" t="s">
        <v>12</v>
      </c>
    </row>
    <row r="12" spans="2:5" ht="18" customHeight="1" thickBot="1" x14ac:dyDescent="0.25">
      <c r="B12" s="351">
        <f>+'(3) Personal Services'!B12</f>
        <v>0</v>
      </c>
      <c r="C12" s="352" t="s">
        <v>180</v>
      </c>
      <c r="D12" s="353">
        <v>120010</v>
      </c>
      <c r="E12" s="354">
        <f>COUNT('(3) Personal Services'!B12:B30)*5000</f>
        <v>0</v>
      </c>
    </row>
    <row r="13" spans="2:5" ht="18" customHeight="1" x14ac:dyDescent="0.2">
      <c r="B13" s="350"/>
      <c r="C13" s="349"/>
      <c r="D13" s="228"/>
      <c r="E13" s="348"/>
    </row>
    <row r="14" spans="2:5" ht="18" customHeight="1" x14ac:dyDescent="0.2">
      <c r="B14" s="230"/>
      <c r="C14" s="230"/>
      <c r="D14" s="230"/>
      <c r="E14" s="231"/>
    </row>
    <row r="15" spans="2:5" ht="18" customHeight="1" x14ac:dyDescent="0.2">
      <c r="B15" s="230"/>
      <c r="C15" s="230"/>
      <c r="D15" s="230"/>
      <c r="E15" s="231"/>
    </row>
    <row r="16" spans="2:5" ht="18" customHeight="1" x14ac:dyDescent="0.2">
      <c r="B16" s="230"/>
      <c r="C16" s="230"/>
      <c r="D16" s="230"/>
      <c r="E16" s="231"/>
    </row>
    <row r="17" spans="2:5" ht="18" customHeight="1" x14ac:dyDescent="0.2">
      <c r="B17" s="230"/>
      <c r="C17" s="230"/>
      <c r="D17" s="230"/>
      <c r="E17" s="231"/>
    </row>
    <row r="18" spans="2:5" ht="18" customHeight="1" x14ac:dyDescent="0.2">
      <c r="B18" s="230"/>
      <c r="C18" s="230"/>
      <c r="D18" s="230"/>
      <c r="E18" s="231"/>
    </row>
    <row r="19" spans="2:5" ht="18" customHeight="1" x14ac:dyDescent="0.2">
      <c r="B19" s="230"/>
      <c r="C19" s="230"/>
      <c r="D19" s="230"/>
      <c r="E19" s="231"/>
    </row>
    <row r="20" spans="2:5" ht="18" customHeight="1" x14ac:dyDescent="0.2">
      <c r="B20" s="230"/>
      <c r="C20" s="230"/>
      <c r="D20" s="230"/>
      <c r="E20" s="231"/>
    </row>
    <row r="21" spans="2:5" ht="18" customHeight="1" x14ac:dyDescent="0.2">
      <c r="B21" s="230"/>
      <c r="C21" s="230"/>
      <c r="D21" s="230"/>
      <c r="E21" s="231"/>
    </row>
    <row r="22" spans="2:5" ht="18" customHeight="1" x14ac:dyDescent="0.2">
      <c r="B22" s="230"/>
      <c r="C22" s="230"/>
      <c r="D22" s="230"/>
      <c r="E22" s="231"/>
    </row>
    <row r="23" spans="2:5" ht="18" customHeight="1" x14ac:dyDescent="0.2">
      <c r="B23" s="230"/>
      <c r="C23" s="230"/>
      <c r="D23" s="230"/>
      <c r="E23" s="231"/>
    </row>
    <row r="24" spans="2:5" ht="18" customHeight="1" x14ac:dyDescent="0.2">
      <c r="B24" s="230"/>
      <c r="C24" s="230"/>
      <c r="D24" s="230"/>
      <c r="E24" s="231"/>
    </row>
    <row r="25" spans="2:5" ht="18" customHeight="1" x14ac:dyDescent="0.2">
      <c r="B25" s="230"/>
      <c r="C25" s="230"/>
      <c r="D25" s="230"/>
      <c r="E25" s="231"/>
    </row>
    <row r="26" spans="2:5" ht="18" customHeight="1" x14ac:dyDescent="0.2">
      <c r="B26" s="230"/>
      <c r="C26" s="230"/>
      <c r="D26" s="230"/>
      <c r="E26" s="231"/>
    </row>
    <row r="27" spans="2:5" ht="18" customHeight="1" x14ac:dyDescent="0.2">
      <c r="B27" s="230"/>
      <c r="C27" s="230"/>
      <c r="D27" s="230"/>
      <c r="E27" s="231"/>
    </row>
    <row r="28" spans="2:5" ht="18" customHeight="1" x14ac:dyDescent="0.2">
      <c r="B28" s="230"/>
      <c r="C28" s="230"/>
      <c r="D28" s="230"/>
      <c r="E28" s="231"/>
    </row>
    <row r="29" spans="2:5" ht="18" customHeight="1" x14ac:dyDescent="0.2">
      <c r="B29" s="230"/>
      <c r="C29" s="230"/>
      <c r="D29" s="230"/>
      <c r="E29" s="231"/>
    </row>
    <row r="30" spans="2:5" ht="18" customHeight="1" x14ac:dyDescent="0.2">
      <c r="B30" s="230"/>
      <c r="C30" s="230"/>
      <c r="D30" s="230"/>
      <c r="E30" s="231"/>
    </row>
    <row r="31" spans="2:5" ht="18" customHeight="1" x14ac:dyDescent="0.2">
      <c r="B31" s="230"/>
      <c r="C31" s="230"/>
      <c r="D31" s="230"/>
      <c r="E31" s="231"/>
    </row>
    <row r="32" spans="2:5" ht="18" customHeight="1" x14ac:dyDescent="0.2">
      <c r="B32" s="230"/>
      <c r="C32" s="230"/>
      <c r="D32" s="230"/>
      <c r="E32" s="231"/>
    </row>
    <row r="33" spans="2:5" ht="18" customHeight="1" x14ac:dyDescent="0.2">
      <c r="B33" s="230"/>
      <c r="C33" s="230"/>
      <c r="D33" s="230"/>
      <c r="E33" s="231"/>
    </row>
    <row r="34" spans="2:5" ht="18" customHeight="1" x14ac:dyDescent="0.2">
      <c r="B34" s="230"/>
      <c r="C34" s="230"/>
      <c r="D34" s="230"/>
      <c r="E34" s="231"/>
    </row>
    <row r="35" spans="2:5" ht="18" customHeight="1" thickBot="1" x14ac:dyDescent="0.25">
      <c r="B35" s="232"/>
      <c r="C35" s="232"/>
      <c r="D35" s="232"/>
      <c r="E35" s="233"/>
    </row>
    <row r="36" spans="2:5" ht="18" customHeight="1" thickBot="1" x14ac:dyDescent="0.3">
      <c r="B36" s="23" t="s">
        <v>113</v>
      </c>
      <c r="C36" s="24"/>
      <c r="D36" s="25"/>
      <c r="E36" s="91">
        <f>SUM(E12:E35)</f>
        <v>0</v>
      </c>
    </row>
    <row r="37" spans="2:5" ht="18" customHeight="1" thickBot="1" x14ac:dyDescent="0.25">
      <c r="B37" s="85"/>
      <c r="C37" s="85"/>
      <c r="D37" s="85"/>
      <c r="E37" s="86"/>
    </row>
    <row r="38" spans="2:5" ht="18" customHeight="1" thickBot="1" x14ac:dyDescent="0.25">
      <c r="B38" s="499" t="s">
        <v>173</v>
      </c>
      <c r="C38" s="500"/>
      <c r="D38" s="500"/>
      <c r="E38" s="501"/>
    </row>
    <row r="39" spans="2:5" ht="18" customHeight="1" thickBot="1" x14ac:dyDescent="0.25">
      <c r="B39" s="15" t="s">
        <v>155</v>
      </c>
      <c r="C39" s="16"/>
      <c r="D39" s="17"/>
      <c r="E39" s="18"/>
    </row>
    <row r="40" spans="2:5" ht="18" customHeight="1" x14ac:dyDescent="0.25">
      <c r="B40" s="19" t="s">
        <v>86</v>
      </c>
      <c r="C40" s="19" t="s">
        <v>109</v>
      </c>
      <c r="D40" s="19" t="s">
        <v>110</v>
      </c>
      <c r="E40" s="20" t="s">
        <v>89</v>
      </c>
    </row>
    <row r="41" spans="2:5" ht="18" customHeight="1" thickBot="1" x14ac:dyDescent="0.25">
      <c r="B41" s="21" t="s">
        <v>9</v>
      </c>
      <c r="C41" s="21" t="s">
        <v>108</v>
      </c>
      <c r="D41" s="21" t="s">
        <v>7</v>
      </c>
      <c r="E41" s="22" t="s">
        <v>12</v>
      </c>
    </row>
    <row r="42" spans="2:5" ht="18" customHeight="1" x14ac:dyDescent="0.2">
      <c r="B42" s="228"/>
      <c r="C42" s="228"/>
      <c r="D42" s="228"/>
      <c r="E42" s="229"/>
    </row>
    <row r="43" spans="2:5" ht="18" customHeight="1" x14ac:dyDescent="0.2">
      <c r="B43" s="230"/>
      <c r="C43" s="230"/>
      <c r="D43" s="230"/>
      <c r="E43" s="231"/>
    </row>
    <row r="44" spans="2:5" ht="18" customHeight="1" x14ac:dyDescent="0.2">
      <c r="B44" s="230"/>
      <c r="C44" s="230"/>
      <c r="D44" s="230"/>
      <c r="E44" s="231"/>
    </row>
    <row r="45" spans="2:5" ht="18" customHeight="1" x14ac:dyDescent="0.2">
      <c r="B45" s="230"/>
      <c r="C45" s="230"/>
      <c r="D45" s="230"/>
      <c r="E45" s="231"/>
    </row>
    <row r="46" spans="2:5" ht="18" customHeight="1" thickBot="1" x14ac:dyDescent="0.25">
      <c r="B46" s="232"/>
      <c r="C46" s="232"/>
      <c r="D46" s="232"/>
      <c r="E46" s="233"/>
    </row>
    <row r="47" spans="2:5" ht="18" customHeight="1" thickBot="1" x14ac:dyDescent="0.3">
      <c r="B47" s="23" t="s">
        <v>111</v>
      </c>
      <c r="C47" s="25"/>
      <c r="D47" s="25"/>
      <c r="E47" s="91">
        <f>SUM(E42:E46)</f>
        <v>0</v>
      </c>
    </row>
  </sheetData>
  <sheetProtection algorithmName="SHA-512" hashValue="B+Kwt7lc4pjY9h+ntE6BMYZ19hermdgl4RfCJLTeVREbBQaOR0ayQS5kkvse+g6IvugOgemJxLg25UiG+xeS0g==" saltValue="n0SwQ6H0lErrdfCy8Hcqug==" spinCount="100000" sheet="1" objects="1" scenarios="1" selectLockedCells="1"/>
  <mergeCells count="10">
    <mergeCell ref="B1:E1"/>
    <mergeCell ref="B2:E2"/>
    <mergeCell ref="B8:E8"/>
    <mergeCell ref="B38:E38"/>
    <mergeCell ref="D4:E4"/>
    <mergeCell ref="D5:E5"/>
    <mergeCell ref="D6:E6"/>
    <mergeCell ref="B3:C3"/>
    <mergeCell ref="B5:C5"/>
    <mergeCell ref="B6:C6"/>
  </mergeCells>
  <phoneticPr fontId="0" type="noConversion"/>
  <pageMargins left="0.5" right="0.5" top="0.75" bottom="0.3" header="0.25" footer="0.25"/>
  <pageSetup scale="79" orientation="portrait" horizontalDpi="300" verticalDpi="300" r:id="rId1"/>
  <headerFooter alignWithMargins="0">
    <oddHeader xml:space="preserve">&amp;CJames Madison University
Budget Development Process
</oddHeader>
    <oddFooter>&amp;L&amp;8Auxinit - Nonpersonal Services
&amp;C&amp;8&amp;D &amp;T&amp;R&amp;8Page &amp;P of &amp;N Pages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18"/>
  <sheetViews>
    <sheetView workbookViewId="0">
      <selection activeCell="A19" sqref="A19:XFD20"/>
    </sheetView>
  </sheetViews>
  <sheetFormatPr defaultRowHeight="12.75" x14ac:dyDescent="0.2"/>
  <cols>
    <col min="1" max="1" width="147.140625" customWidth="1"/>
    <col min="2" max="2" width="22.28515625" customWidth="1"/>
  </cols>
  <sheetData>
    <row r="1" spans="1:1" x14ac:dyDescent="0.2">
      <c r="A1" s="1" t="s">
        <v>242</v>
      </c>
    </row>
    <row r="2" spans="1:1" x14ac:dyDescent="0.2">
      <c r="A2" s="391" t="s">
        <v>243</v>
      </c>
    </row>
    <row r="3" spans="1:1" x14ac:dyDescent="0.2">
      <c r="A3" s="391" t="s">
        <v>244</v>
      </c>
    </row>
    <row r="4" spans="1:1" x14ac:dyDescent="0.2">
      <c r="A4" s="391" t="s">
        <v>245</v>
      </c>
    </row>
    <row r="5" spans="1:1" x14ac:dyDescent="0.2">
      <c r="A5" s="391" t="s">
        <v>246</v>
      </c>
    </row>
    <row r="6" spans="1:1" x14ac:dyDescent="0.2">
      <c r="A6" s="391" t="s">
        <v>247</v>
      </c>
    </row>
    <row r="7" spans="1:1" x14ac:dyDescent="0.2">
      <c r="A7" s="391" t="s">
        <v>248</v>
      </c>
    </row>
    <row r="8" spans="1:1" x14ac:dyDescent="0.2">
      <c r="A8" s="391" t="s">
        <v>249</v>
      </c>
    </row>
    <row r="9" spans="1:1" x14ac:dyDescent="0.2">
      <c r="A9" s="392" t="s">
        <v>250</v>
      </c>
    </row>
    <row r="10" spans="1:1" x14ac:dyDescent="0.2">
      <c r="A10" s="391" t="s">
        <v>251</v>
      </c>
    </row>
    <row r="11" spans="1:1" x14ac:dyDescent="0.2">
      <c r="A11" s="391" t="s">
        <v>252</v>
      </c>
    </row>
    <row r="12" spans="1:1" x14ac:dyDescent="0.2">
      <c r="A12" s="391" t="s">
        <v>253</v>
      </c>
    </row>
    <row r="13" spans="1:1" x14ac:dyDescent="0.2">
      <c r="A13" s="391" t="s">
        <v>254</v>
      </c>
    </row>
    <row r="14" spans="1:1" x14ac:dyDescent="0.2">
      <c r="A14" s="391" t="s">
        <v>255</v>
      </c>
    </row>
    <row r="15" spans="1:1" x14ac:dyDescent="0.2">
      <c r="A15" s="391" t="s">
        <v>256</v>
      </c>
    </row>
    <row r="16" spans="1:1" x14ac:dyDescent="0.2">
      <c r="A16" s="391" t="s">
        <v>257</v>
      </c>
    </row>
    <row r="17" spans="1:1" x14ac:dyDescent="0.2">
      <c r="A17" s="391" t="s">
        <v>258</v>
      </c>
    </row>
    <row r="18" spans="1:1" x14ac:dyDescent="0.2">
      <c r="A18" s="391" t="s">
        <v>259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14"/>
  <sheetViews>
    <sheetView workbookViewId="0">
      <selection activeCell="I4" sqref="I4"/>
    </sheetView>
  </sheetViews>
  <sheetFormatPr defaultColWidth="9.28515625" defaultRowHeight="12.75" x14ac:dyDescent="0.2"/>
  <cols>
    <col min="1" max="1" width="33.28515625" customWidth="1"/>
    <col min="2" max="2" width="3.5703125" customWidth="1"/>
    <col min="3" max="3" width="37.42578125" customWidth="1"/>
    <col min="4" max="4" width="2.28515625" customWidth="1"/>
    <col min="5" max="5" width="33.7109375" customWidth="1"/>
    <col min="6" max="6" width="1.7109375" customWidth="1"/>
    <col min="7" max="7" width="30.28515625" customWidth="1"/>
    <col min="8" max="8" width="1.42578125" customWidth="1"/>
    <col min="9" max="9" width="7.28515625" customWidth="1"/>
  </cols>
  <sheetData>
    <row r="1" spans="1:9" x14ac:dyDescent="0.2">
      <c r="A1" s="1" t="s">
        <v>47</v>
      </c>
      <c r="C1" s="1" t="s">
        <v>50</v>
      </c>
      <c r="E1" s="1" t="s">
        <v>53</v>
      </c>
      <c r="G1" s="1" t="s">
        <v>65</v>
      </c>
      <c r="I1" s="250">
        <v>0</v>
      </c>
    </row>
    <row r="2" spans="1:9" x14ac:dyDescent="0.2">
      <c r="A2" s="1" t="s">
        <v>18</v>
      </c>
      <c r="C2" s="1" t="s">
        <v>45</v>
      </c>
      <c r="E2" s="1" t="s">
        <v>21</v>
      </c>
      <c r="G2" s="1" t="s">
        <v>59</v>
      </c>
      <c r="I2" s="250">
        <v>1</v>
      </c>
    </row>
    <row r="3" spans="1:9" x14ac:dyDescent="0.2">
      <c r="A3" s="1" t="s">
        <v>17</v>
      </c>
      <c r="C3" s="1" t="s">
        <v>52</v>
      </c>
      <c r="E3" s="1" t="s">
        <v>46</v>
      </c>
      <c r="I3">
        <v>-1</v>
      </c>
    </row>
    <row r="4" spans="1:9" x14ac:dyDescent="0.2">
      <c r="A4" s="1" t="s">
        <v>19</v>
      </c>
      <c r="C4" t="s">
        <v>24</v>
      </c>
      <c r="I4" s="1"/>
    </row>
    <row r="5" spans="1:9" x14ac:dyDescent="0.2">
      <c r="A5" s="1" t="s">
        <v>20</v>
      </c>
      <c r="C5" s="1" t="s">
        <v>51</v>
      </c>
      <c r="I5" s="1"/>
    </row>
    <row r="6" spans="1:9" x14ac:dyDescent="0.2">
      <c r="A6" s="1" t="s">
        <v>62</v>
      </c>
      <c r="C6" s="1" t="s">
        <v>64</v>
      </c>
    </row>
    <row r="7" spans="1:9" x14ac:dyDescent="0.2">
      <c r="A7" s="1" t="s">
        <v>63</v>
      </c>
      <c r="G7" s="1"/>
    </row>
    <row r="8" spans="1:9" x14ac:dyDescent="0.2">
      <c r="A8" s="1" t="s">
        <v>60</v>
      </c>
      <c r="C8" s="1"/>
    </row>
    <row r="9" spans="1:9" x14ac:dyDescent="0.2">
      <c r="C9" s="1"/>
    </row>
    <row r="10" spans="1:9" x14ac:dyDescent="0.2">
      <c r="A10" s="1"/>
      <c r="C10" s="1"/>
      <c r="G10" s="1"/>
    </row>
    <row r="11" spans="1:9" x14ac:dyDescent="0.2">
      <c r="A11" s="1"/>
      <c r="C11" s="1"/>
    </row>
    <row r="12" spans="1:9" x14ac:dyDescent="0.2">
      <c r="A12" s="1"/>
      <c r="C12" s="1"/>
    </row>
    <row r="13" spans="1:9" x14ac:dyDescent="0.2">
      <c r="A13" s="1"/>
      <c r="C13" s="1"/>
    </row>
    <row r="14" spans="1:9" x14ac:dyDescent="0.2">
      <c r="C14" s="1"/>
    </row>
  </sheetData>
  <sheetProtection algorithmName="SHA-512" hashValue="XoumJ+4NvDVa75FrBjC2EKo3VhD53YdUmeGG0Ts3yWWRdnneZjfL1kGav0rixXRVm+xlFsTXUKDm7pZ0GnOfiQ==" saltValue="kjlV93kyBBrsw1FUDtdHHQ==" spinCount="100000" sheet="1" objects="1" scenarios="1"/>
  <printOptions headings="1" gridLines="1"/>
  <pageMargins left="0.7" right="0.7" top="0.75" bottom="0.75" header="0.3" footer="0.3"/>
  <pageSetup scale="72" orientation="landscape" r:id="rId1"/>
  <headerFooter>
    <oddFooter>&amp;L&amp;"Times New Roman,Regular"&amp;8&amp;Z&amp;F&amp;A&amp;C&amp;D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L42"/>
  <sheetViews>
    <sheetView zoomScaleNormal="100" workbookViewId="0">
      <selection activeCell="C21" sqref="C21:J27"/>
    </sheetView>
  </sheetViews>
  <sheetFormatPr defaultColWidth="9.28515625" defaultRowHeight="12.75" x14ac:dyDescent="0.2"/>
  <cols>
    <col min="1" max="1" width="13.7109375" customWidth="1"/>
    <col min="2" max="2" width="33.42578125" customWidth="1"/>
    <col min="4" max="4" width="13.28515625" customWidth="1"/>
    <col min="5" max="5" width="10.7109375" customWidth="1"/>
    <col min="6" max="6" width="11.42578125" customWidth="1"/>
    <col min="10" max="10" width="14.140625" bestFit="1" customWidth="1"/>
  </cols>
  <sheetData>
    <row r="1" spans="1:10" ht="13.5" thickBot="1" x14ac:dyDescent="0.25"/>
    <row r="2" spans="1:10" ht="14.25" thickTop="1" thickBot="1" x14ac:dyDescent="0.25">
      <c r="A2" s="564" t="s">
        <v>36</v>
      </c>
      <c r="B2" s="565"/>
      <c r="C2" s="565"/>
      <c r="D2" s="565"/>
      <c r="E2" s="565"/>
      <c r="F2" s="565"/>
      <c r="G2" s="565"/>
      <c r="H2" s="565"/>
      <c r="I2" s="565"/>
      <c r="J2" s="566"/>
    </row>
    <row r="3" spans="1:10" ht="14.25" customHeight="1" thickTop="1" x14ac:dyDescent="0.2"/>
    <row r="4" spans="1:10" ht="14.25" customHeight="1" x14ac:dyDescent="0.2"/>
    <row r="5" spans="1:10" ht="14.25" customHeight="1" x14ac:dyDescent="0.2">
      <c r="A5" s="567" t="s">
        <v>260</v>
      </c>
      <c r="B5" s="568"/>
      <c r="C5" s="569"/>
    </row>
    <row r="6" spans="1:10" ht="14.25" customHeight="1" x14ac:dyDescent="0.2">
      <c r="A6" s="251">
        <v>1111</v>
      </c>
      <c r="B6" s="252" t="s">
        <v>235</v>
      </c>
      <c r="C6" s="273">
        <v>0.11070000000000001</v>
      </c>
    </row>
    <row r="7" spans="1:10" ht="14.25" customHeight="1" x14ac:dyDescent="0.2">
      <c r="A7" s="251">
        <v>1111</v>
      </c>
      <c r="B7" s="252" t="s">
        <v>38</v>
      </c>
      <c r="C7" s="274">
        <v>0.22600000000000001</v>
      </c>
    </row>
    <row r="8" spans="1:10" ht="14.25" customHeight="1" x14ac:dyDescent="0.2">
      <c r="A8" s="251">
        <v>1112</v>
      </c>
      <c r="B8" s="252" t="s">
        <v>8</v>
      </c>
      <c r="C8" s="273">
        <v>7.6499999999999999E-2</v>
      </c>
    </row>
    <row r="9" spans="1:10" ht="14.25" customHeight="1" x14ac:dyDescent="0.2">
      <c r="A9" s="251">
        <v>1114</v>
      </c>
      <c r="B9" s="252" t="s">
        <v>26</v>
      </c>
      <c r="C9" s="273">
        <v>1.06E-2</v>
      </c>
    </row>
    <row r="10" spans="1:10" ht="14.25" customHeight="1" x14ac:dyDescent="0.2">
      <c r="A10" s="251">
        <v>1115</v>
      </c>
      <c r="B10" s="252" t="s">
        <v>39</v>
      </c>
      <c r="C10" s="253">
        <v>20086</v>
      </c>
    </row>
    <row r="11" spans="1:10" ht="14.25" customHeight="1" x14ac:dyDescent="0.2">
      <c r="A11" s="251">
        <v>1116</v>
      </c>
      <c r="B11" s="252" t="s">
        <v>40</v>
      </c>
      <c r="C11" s="273">
        <v>7.0000000000000001E-3</v>
      </c>
    </row>
    <row r="12" spans="1:10" ht="14.25" customHeight="1" x14ac:dyDescent="0.2">
      <c r="A12" s="251">
        <v>1117</v>
      </c>
      <c r="B12" s="252" t="s">
        <v>41</v>
      </c>
      <c r="C12" s="273">
        <v>4.1999999999999997E-3</v>
      </c>
      <c r="E12" s="563" t="s">
        <v>229</v>
      </c>
      <c r="F12" s="563"/>
      <c r="G12" s="563"/>
      <c r="H12" s="389">
        <f>$C$6+$C$8+$C$9+$C$11+$C$12</f>
        <v>0.20900000000000002</v>
      </c>
    </row>
    <row r="13" spans="1:10" ht="14.25" customHeight="1" x14ac:dyDescent="0.2">
      <c r="A13" s="251">
        <v>1117</v>
      </c>
      <c r="B13" s="252" t="s">
        <v>42</v>
      </c>
      <c r="C13" s="273">
        <v>4.1999999999999997E-3</v>
      </c>
      <c r="E13" s="563" t="s">
        <v>230</v>
      </c>
      <c r="F13" s="513"/>
      <c r="G13" s="513"/>
      <c r="H13" s="389">
        <f>$C$8+$C$9+$C$11+$C$14</f>
        <v>0.1981</v>
      </c>
    </row>
    <row r="14" spans="1:10" ht="14.25" customHeight="1" x14ac:dyDescent="0.2">
      <c r="A14" s="251">
        <v>1118</v>
      </c>
      <c r="B14" s="252" t="s">
        <v>43</v>
      </c>
      <c r="C14" s="274">
        <v>0.104</v>
      </c>
      <c r="E14" s="563" t="s">
        <v>231</v>
      </c>
      <c r="F14" s="563"/>
      <c r="G14" s="563"/>
      <c r="H14" s="275">
        <f>+C6+2.5%+C8+C9+C11+C12</f>
        <v>0.23400000000000001</v>
      </c>
      <c r="I14" s="1" t="s">
        <v>234</v>
      </c>
    </row>
    <row r="15" spans="1:10" ht="14.25" customHeight="1" x14ac:dyDescent="0.2">
      <c r="A15" s="251">
        <v>1138</v>
      </c>
      <c r="B15" s="252" t="s">
        <v>44</v>
      </c>
      <c r="C15" s="253">
        <v>480</v>
      </c>
      <c r="E15" s="563" t="s">
        <v>232</v>
      </c>
      <c r="F15" s="513"/>
      <c r="G15" s="513"/>
      <c r="H15" s="389">
        <f>$C$7+$C$8+$C$9+$C$11+$C$13</f>
        <v>0.32429999999999998</v>
      </c>
    </row>
    <row r="16" spans="1:10" ht="14.25" customHeight="1" x14ac:dyDescent="0.2"/>
    <row r="18" spans="1:12" ht="13.5" thickBot="1" x14ac:dyDescent="0.25">
      <c r="C18" s="390" t="s">
        <v>233</v>
      </c>
    </row>
    <row r="19" spans="1:12" ht="25.5" x14ac:dyDescent="0.2">
      <c r="A19" s="384" t="s">
        <v>35</v>
      </c>
      <c r="B19" s="263" t="s">
        <v>37</v>
      </c>
      <c r="C19" s="385" t="s">
        <v>25</v>
      </c>
      <c r="D19" s="385" t="s">
        <v>8</v>
      </c>
      <c r="E19" s="385" t="s">
        <v>31</v>
      </c>
      <c r="F19" s="385" t="s">
        <v>32</v>
      </c>
      <c r="G19" s="385" t="s">
        <v>33</v>
      </c>
      <c r="H19" s="385" t="s">
        <v>34</v>
      </c>
      <c r="I19" s="385" t="s">
        <v>27</v>
      </c>
      <c r="J19" s="386" t="s">
        <v>28</v>
      </c>
      <c r="K19" s="239"/>
      <c r="L19" s="239"/>
    </row>
    <row r="20" spans="1:12" x14ac:dyDescent="0.2">
      <c r="A20" s="2"/>
      <c r="C20" s="387">
        <v>111100</v>
      </c>
      <c r="D20" s="387">
        <v>111200</v>
      </c>
      <c r="E20" s="387">
        <v>111400</v>
      </c>
      <c r="F20" s="387">
        <v>111500</v>
      </c>
      <c r="G20" s="387">
        <v>111600</v>
      </c>
      <c r="H20" s="387">
        <v>111700</v>
      </c>
      <c r="I20" s="387">
        <v>111800</v>
      </c>
      <c r="J20" s="388">
        <v>113800</v>
      </c>
    </row>
    <row r="21" spans="1:12" x14ac:dyDescent="0.2">
      <c r="A21" s="2">
        <v>112100</v>
      </c>
      <c r="B21" s="1" t="s">
        <v>18</v>
      </c>
      <c r="C21" s="254">
        <f>$C$6+0.025</f>
        <v>0.13570000000000002</v>
      </c>
      <c r="D21" s="254">
        <f>$C$8</f>
        <v>7.6499999999999999E-2</v>
      </c>
      <c r="E21" s="254">
        <f>$C$9</f>
        <v>1.06E-2</v>
      </c>
      <c r="F21" s="255">
        <f>$C$10</f>
        <v>20086</v>
      </c>
      <c r="G21" s="254">
        <f>$C$11</f>
        <v>7.0000000000000001E-3</v>
      </c>
      <c r="H21" s="254">
        <f t="shared" ref="H21:H27" si="0">$C$12</f>
        <v>4.1999999999999997E-3</v>
      </c>
      <c r="I21" s="254"/>
      <c r="J21" s="265">
        <f>$C$15</f>
        <v>480</v>
      </c>
    </row>
    <row r="22" spans="1:12" x14ac:dyDescent="0.2">
      <c r="A22" s="2">
        <v>112160</v>
      </c>
      <c r="B22" s="1" t="s">
        <v>60</v>
      </c>
      <c r="C22" s="254">
        <f>$C$6+0.025</f>
        <v>0.13570000000000002</v>
      </c>
      <c r="D22" s="254">
        <f t="shared" ref="D22:D27" si="1">$C$8</f>
        <v>7.6499999999999999E-2</v>
      </c>
      <c r="E22" s="254">
        <f t="shared" ref="E22:E27" si="2">$C$9</f>
        <v>1.06E-2</v>
      </c>
      <c r="F22" s="255">
        <f t="shared" ref="F22:F27" si="3">$C$10</f>
        <v>20086</v>
      </c>
      <c r="G22" s="254">
        <f t="shared" ref="G22:G27" si="4">$C$11</f>
        <v>7.0000000000000001E-3</v>
      </c>
      <c r="H22" s="254">
        <f t="shared" si="0"/>
        <v>4.1999999999999997E-3</v>
      </c>
      <c r="J22" s="265">
        <f t="shared" ref="J22:J27" si="5">$C$15</f>
        <v>480</v>
      </c>
    </row>
    <row r="23" spans="1:12" x14ac:dyDescent="0.2">
      <c r="A23" s="2">
        <v>112300</v>
      </c>
      <c r="B23" s="1" t="s">
        <v>17</v>
      </c>
      <c r="C23" s="254">
        <f>$C$6+0.025</f>
        <v>0.13570000000000002</v>
      </c>
      <c r="D23" s="254">
        <f t="shared" si="1"/>
        <v>7.6499999999999999E-2</v>
      </c>
      <c r="E23" s="254">
        <f t="shared" si="2"/>
        <v>1.06E-2</v>
      </c>
      <c r="F23" s="255">
        <f t="shared" si="3"/>
        <v>20086</v>
      </c>
      <c r="G23" s="254">
        <f t="shared" si="4"/>
        <v>7.0000000000000001E-3</v>
      </c>
      <c r="H23" s="254">
        <f t="shared" si="0"/>
        <v>4.1999999999999997E-3</v>
      </c>
      <c r="J23" s="265">
        <f t="shared" si="5"/>
        <v>480</v>
      </c>
    </row>
    <row r="24" spans="1:12" x14ac:dyDescent="0.2">
      <c r="A24" s="2">
        <v>112600</v>
      </c>
      <c r="B24" s="1" t="s">
        <v>19</v>
      </c>
      <c r="C24" s="254">
        <f>$C$6+0.025</f>
        <v>0.13570000000000002</v>
      </c>
      <c r="D24" s="254">
        <f t="shared" si="1"/>
        <v>7.6499999999999999E-2</v>
      </c>
      <c r="E24" s="254">
        <f t="shared" si="2"/>
        <v>1.06E-2</v>
      </c>
      <c r="F24" s="255">
        <f t="shared" si="3"/>
        <v>20086</v>
      </c>
      <c r="G24" s="254">
        <f t="shared" si="4"/>
        <v>7.0000000000000001E-3</v>
      </c>
      <c r="H24" s="254">
        <f t="shared" si="0"/>
        <v>4.1999999999999997E-3</v>
      </c>
      <c r="I24" s="254"/>
      <c r="J24" s="265">
        <f t="shared" si="5"/>
        <v>480</v>
      </c>
    </row>
    <row r="25" spans="1:12" x14ac:dyDescent="0.2">
      <c r="A25" s="2">
        <v>112620</v>
      </c>
      <c r="B25" s="1" t="s">
        <v>20</v>
      </c>
      <c r="C25" s="254">
        <f>$C$6+0.025</f>
        <v>0.13570000000000002</v>
      </c>
      <c r="D25" s="254">
        <f t="shared" si="1"/>
        <v>7.6499999999999999E-2</v>
      </c>
      <c r="E25" s="254">
        <f t="shared" si="2"/>
        <v>1.06E-2</v>
      </c>
      <c r="F25" s="255">
        <f t="shared" si="3"/>
        <v>20086</v>
      </c>
      <c r="G25" s="254">
        <f t="shared" si="4"/>
        <v>7.0000000000000001E-3</v>
      </c>
      <c r="H25" s="254">
        <f t="shared" si="0"/>
        <v>4.1999999999999997E-3</v>
      </c>
      <c r="I25" s="254"/>
      <c r="J25" s="265">
        <f t="shared" si="5"/>
        <v>480</v>
      </c>
    </row>
    <row r="26" spans="1:12" x14ac:dyDescent="0.2">
      <c r="A26" s="2">
        <v>112700</v>
      </c>
      <c r="B26" s="1" t="s">
        <v>62</v>
      </c>
      <c r="C26" s="254">
        <f>$C$7</f>
        <v>0.22600000000000001</v>
      </c>
      <c r="D26" s="254">
        <f t="shared" si="1"/>
        <v>7.6499999999999999E-2</v>
      </c>
      <c r="E26" s="254">
        <f t="shared" si="2"/>
        <v>1.06E-2</v>
      </c>
      <c r="F26" s="255">
        <f t="shared" si="3"/>
        <v>20086</v>
      </c>
      <c r="G26" s="254">
        <f t="shared" si="4"/>
        <v>7.0000000000000001E-3</v>
      </c>
      <c r="H26" s="254">
        <f t="shared" si="0"/>
        <v>4.1999999999999997E-3</v>
      </c>
      <c r="J26" s="265">
        <f t="shared" si="5"/>
        <v>480</v>
      </c>
    </row>
    <row r="27" spans="1:12" ht="13.5" thickBot="1" x14ac:dyDescent="0.25">
      <c r="A27" s="103">
        <v>112710</v>
      </c>
      <c r="B27" s="36" t="s">
        <v>63</v>
      </c>
      <c r="C27" s="268">
        <f>$C$7</f>
        <v>0.22600000000000001</v>
      </c>
      <c r="D27" s="268">
        <f t="shared" si="1"/>
        <v>7.6499999999999999E-2</v>
      </c>
      <c r="E27" s="268">
        <f t="shared" si="2"/>
        <v>1.06E-2</v>
      </c>
      <c r="F27" s="269">
        <f t="shared" si="3"/>
        <v>20086</v>
      </c>
      <c r="G27" s="268">
        <f t="shared" si="4"/>
        <v>7.0000000000000001E-3</v>
      </c>
      <c r="H27" s="268">
        <f t="shared" si="0"/>
        <v>4.1999999999999997E-3</v>
      </c>
      <c r="I27" s="267"/>
      <c r="J27" s="270">
        <f t="shared" si="5"/>
        <v>480</v>
      </c>
    </row>
    <row r="29" spans="1:12" ht="13.5" thickBot="1" x14ac:dyDescent="0.25"/>
    <row r="30" spans="1:12" ht="31.5" x14ac:dyDescent="0.25">
      <c r="A30" s="384" t="s">
        <v>35</v>
      </c>
      <c r="B30" s="271" t="s">
        <v>66</v>
      </c>
      <c r="C30" s="386" t="s">
        <v>8</v>
      </c>
    </row>
    <row r="31" spans="1:12" x14ac:dyDescent="0.2">
      <c r="A31" s="262"/>
      <c r="B31" s="256"/>
      <c r="C31" s="388">
        <v>111300</v>
      </c>
    </row>
    <row r="32" spans="1:12" x14ac:dyDescent="0.2">
      <c r="A32" s="2">
        <v>112130</v>
      </c>
      <c r="B32" s="1" t="s">
        <v>64</v>
      </c>
      <c r="C32" s="272">
        <f t="shared" ref="C32:C39" si="6">$C$8</f>
        <v>7.6499999999999999E-2</v>
      </c>
    </row>
    <row r="33" spans="1:3" x14ac:dyDescent="0.2">
      <c r="A33" s="2">
        <v>114200</v>
      </c>
      <c r="B33" s="1" t="s">
        <v>45</v>
      </c>
      <c r="C33" s="264">
        <v>0</v>
      </c>
    </row>
    <row r="34" spans="1:3" x14ac:dyDescent="0.2">
      <c r="A34" s="2">
        <v>114500</v>
      </c>
      <c r="B34" s="1" t="s">
        <v>52</v>
      </c>
      <c r="C34" s="272">
        <f t="shared" si="6"/>
        <v>7.6499999999999999E-2</v>
      </c>
    </row>
    <row r="35" spans="1:3" x14ac:dyDescent="0.2">
      <c r="A35" s="2">
        <v>114530</v>
      </c>
      <c r="B35" t="s">
        <v>24</v>
      </c>
      <c r="C35" s="272">
        <f t="shared" si="6"/>
        <v>7.6499999999999999E-2</v>
      </c>
    </row>
    <row r="36" spans="1:3" x14ac:dyDescent="0.2">
      <c r="A36" s="2">
        <v>114531</v>
      </c>
      <c r="B36" s="1" t="s">
        <v>51</v>
      </c>
      <c r="C36" s="272">
        <f t="shared" si="6"/>
        <v>7.6499999999999999E-2</v>
      </c>
    </row>
    <row r="37" spans="1:3" x14ac:dyDescent="0.2">
      <c r="A37" s="2">
        <v>114910</v>
      </c>
      <c r="B37" s="1" t="s">
        <v>22</v>
      </c>
      <c r="C37" s="272">
        <f t="shared" si="6"/>
        <v>7.6499999999999999E-2</v>
      </c>
    </row>
    <row r="38" spans="1:3" x14ac:dyDescent="0.2">
      <c r="A38" s="2">
        <v>114100</v>
      </c>
      <c r="B38" s="1" t="s">
        <v>21</v>
      </c>
      <c r="C38" s="272">
        <f t="shared" si="6"/>
        <v>7.6499999999999999E-2</v>
      </c>
    </row>
    <row r="39" spans="1:3" x14ac:dyDescent="0.2">
      <c r="A39" s="2">
        <v>114910</v>
      </c>
      <c r="B39" s="1" t="s">
        <v>23</v>
      </c>
      <c r="C39" s="272">
        <f t="shared" si="6"/>
        <v>7.6499999999999999E-2</v>
      </c>
    </row>
    <row r="40" spans="1:3" x14ac:dyDescent="0.2">
      <c r="A40" s="2">
        <v>114400</v>
      </c>
      <c r="B40" s="1" t="s">
        <v>46</v>
      </c>
      <c r="C40" s="264">
        <v>0</v>
      </c>
    </row>
    <row r="41" spans="1:3" ht="13.5" thickBot="1" x14ac:dyDescent="0.25">
      <c r="A41" s="266">
        <v>114600</v>
      </c>
      <c r="B41" s="36" t="s">
        <v>58</v>
      </c>
      <c r="C41" s="383">
        <v>0</v>
      </c>
    </row>
    <row r="42" spans="1:3" x14ac:dyDescent="0.2">
      <c r="B42" s="1"/>
    </row>
  </sheetData>
  <sheetProtection algorithmName="SHA-512" hashValue="hzhp1WqYLXUpfos6prqc1hF1jCQH0i8F85sNAmcFDnSmBNcKAAMU+OrTj9uxM/opw/P9yvPTuAusp7kE1vJE0Q==" saltValue="lS7yQvJv2w6sckniZMPK3g==" spinCount="100000" sheet="1" objects="1" scenarios="1"/>
  <mergeCells count="6">
    <mergeCell ref="E15:G15"/>
    <mergeCell ref="A2:J2"/>
    <mergeCell ref="A5:C5"/>
    <mergeCell ref="E12:G12"/>
    <mergeCell ref="E13:G13"/>
    <mergeCell ref="E14:G14"/>
  </mergeCells>
  <pageMargins left="0.7" right="0.7" top="0.75" bottom="0.75" header="0.3" footer="0.3"/>
  <pageSetup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Instructions</vt:lpstr>
      <vt:lpstr>(1) Summary</vt:lpstr>
      <vt:lpstr>(2) Revenue</vt:lpstr>
      <vt:lpstr>(3) Personal Services</vt:lpstr>
      <vt:lpstr>(4) Nonpersonal Services</vt:lpstr>
      <vt:lpstr>Pillar_Lkup</vt:lpstr>
      <vt:lpstr>Positn Type Data Validation</vt:lpstr>
      <vt:lpstr>Benefit Look Up</vt:lpstr>
      <vt:lpstr>Check_Sum</vt:lpstr>
      <vt:lpstr>Full_Time_Fringes</vt:lpstr>
      <vt:lpstr>'(1) Summary'!Print_Area</vt:lpstr>
      <vt:lpstr>'(2) Revenue'!Print_Area</vt:lpstr>
      <vt:lpstr>'(3) Personal Services'!Print_Area</vt:lpstr>
      <vt:lpstr>'(4) Nonpersonal Services'!Print_Area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Initiative Request Form</dc:title>
  <dc:creator>Woods, Tammy - woodstm</dc:creator>
  <cp:lastModifiedBy>Hodges, Courtney Ann - hodgesca</cp:lastModifiedBy>
  <cp:lastPrinted>2015-10-15T14:18:08Z</cp:lastPrinted>
  <dcterms:created xsi:type="dcterms:W3CDTF">1997-12-19T15:59:33Z</dcterms:created>
  <dcterms:modified xsi:type="dcterms:W3CDTF">2026-09-17T17:11:08Z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