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showInkAnnotation="0" codeName="ThisWorkbook" defaultThemeVersion="124226"/>
  <mc:AlternateContent xmlns:mc="http://schemas.openxmlformats.org/markup-compatibility/2006">
    <mc:Choice Requires="x15">
      <x15ac:absPath xmlns:x15ac="http://schemas.microsoft.com/office/spreadsheetml/2010/11/ac" url="N:\AF\RM\RM-Shares\Budget\INTERNXX\Intern25-26\Forms 26\"/>
    </mc:Choice>
  </mc:AlternateContent>
  <xr:revisionPtr revIDLastSave="0" documentId="8_{E41C6191-89B2-4E7A-A3F3-7217EC2ED390}" xr6:coauthVersionLast="47" xr6:coauthVersionMax="47" xr10:uidLastSave="{00000000-0000-0000-0000-000000000000}"/>
  <bookViews>
    <workbookView xWindow="14010" yWindow="15" windowWidth="24315" windowHeight="15390" tabRatio="597" xr2:uid="{00000000-000D-0000-FFFF-FFFF00000000}"/>
  </bookViews>
  <sheets>
    <sheet name="Instructions" sheetId="10" r:id="rId1"/>
    <sheet name="Revision Personal Services Calc" sheetId="2" r:id="rId2"/>
    <sheet name="Positn Type Data Validation" sheetId="8" state="hidden" r:id="rId3"/>
    <sheet name="Benefit Look Up" sheetId="9" state="hidden" r:id="rId4"/>
  </sheets>
  <definedNames>
    <definedName name="Check_Sum">#REF!</definedName>
    <definedName name="Full_Time_Fringes">'Benefit Look Up'!$B$21:$J$31</definedName>
    <definedName name="_xlnm.Print_Area" localSheetId="0">Instructions!$A$1:$A$35</definedName>
    <definedName name="_xlnm.Print_Area" localSheetId="1">'Revision Personal Services Calc'!$A$1:$P$70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2" l="1"/>
  <c r="K15" i="2"/>
  <c r="J15" i="2"/>
  <c r="I15" i="2"/>
  <c r="H15" i="2"/>
  <c r="G15" i="2"/>
  <c r="F15" i="2"/>
  <c r="O15" i="2" s="1"/>
  <c r="P15" i="2" s="1"/>
  <c r="L14" i="2"/>
  <c r="K14" i="2"/>
  <c r="O14" i="2" s="1"/>
  <c r="P14" i="2" s="1"/>
  <c r="J14" i="2"/>
  <c r="I14" i="2"/>
  <c r="H14" i="2"/>
  <c r="G14" i="2"/>
  <c r="F14" i="2"/>
  <c r="L13" i="2"/>
  <c r="K13" i="2"/>
  <c r="J13" i="2"/>
  <c r="I13" i="2"/>
  <c r="H13" i="2"/>
  <c r="G13" i="2"/>
  <c r="F13" i="2"/>
  <c r="O13" i="2" s="1"/>
  <c r="P13" i="2" s="1"/>
  <c r="L12" i="2"/>
  <c r="K12" i="2"/>
  <c r="O12" i="2" s="1"/>
  <c r="P12" i="2" s="1"/>
  <c r="J12" i="2"/>
  <c r="I12" i="2"/>
  <c r="H12" i="2"/>
  <c r="G12" i="2"/>
  <c r="F12" i="2"/>
  <c r="L11" i="2"/>
  <c r="K11" i="2"/>
  <c r="J11" i="2"/>
  <c r="I11" i="2"/>
  <c r="H11" i="2"/>
  <c r="G11" i="2"/>
  <c r="F11" i="2"/>
  <c r="O11" i="2" s="1"/>
  <c r="P11" i="2" s="1"/>
  <c r="L10" i="2"/>
  <c r="K10" i="2"/>
  <c r="J10" i="2"/>
  <c r="I10" i="2"/>
  <c r="O10" i="2" s="1"/>
  <c r="P10" i="2" s="1"/>
  <c r="H10" i="2"/>
  <c r="G10" i="2"/>
  <c r="F10" i="2"/>
  <c r="L18" i="2"/>
  <c r="K18" i="2"/>
  <c r="J18" i="2"/>
  <c r="I18" i="2"/>
  <c r="H18" i="2"/>
  <c r="G18" i="2"/>
  <c r="F18" i="2"/>
  <c r="L17" i="2"/>
  <c r="K17" i="2"/>
  <c r="J17" i="2"/>
  <c r="I17" i="2"/>
  <c r="H17" i="2"/>
  <c r="G17" i="2"/>
  <c r="F17" i="2"/>
  <c r="L16" i="2"/>
  <c r="K16" i="2"/>
  <c r="J16" i="2"/>
  <c r="I16" i="2"/>
  <c r="H16" i="2"/>
  <c r="G16" i="2"/>
  <c r="F16" i="2"/>
  <c r="L9" i="2"/>
  <c r="K9" i="2"/>
  <c r="J9" i="2"/>
  <c r="I9" i="2"/>
  <c r="H9" i="2"/>
  <c r="G9" i="2"/>
  <c r="F9" i="2"/>
  <c r="L20" i="2"/>
  <c r="K20" i="2"/>
  <c r="J20" i="2"/>
  <c r="I20" i="2"/>
  <c r="H20" i="2"/>
  <c r="G20" i="2"/>
  <c r="F20" i="2"/>
  <c r="L19" i="2"/>
  <c r="K19" i="2"/>
  <c r="J19" i="2"/>
  <c r="I19" i="2"/>
  <c r="H19" i="2"/>
  <c r="G19" i="2"/>
  <c r="F19" i="2"/>
  <c r="L8" i="2"/>
  <c r="K8" i="2"/>
  <c r="J8" i="2"/>
  <c r="I8" i="2"/>
  <c r="H8" i="2"/>
  <c r="G8" i="2"/>
  <c r="F8" i="2"/>
  <c r="L7" i="2"/>
  <c r="K7" i="2"/>
  <c r="J7" i="2"/>
  <c r="I7" i="2"/>
  <c r="H7" i="2"/>
  <c r="G7" i="2"/>
  <c r="F7" i="2"/>
  <c r="O20" i="2" l="1"/>
  <c r="P20" i="2" s="1"/>
  <c r="O18" i="2"/>
  <c r="P18" i="2" s="1"/>
  <c r="O17" i="2"/>
  <c r="P17" i="2" s="1"/>
  <c r="O16" i="2"/>
  <c r="P16" i="2" s="1"/>
  <c r="O9" i="2"/>
  <c r="P9" i="2" s="1"/>
  <c r="O19" i="2"/>
  <c r="P19" i="2" s="1"/>
  <c r="O8" i="2"/>
  <c r="P8" i="2" s="1"/>
  <c r="O7" i="2"/>
  <c r="P7" i="2" s="1"/>
  <c r="C27" i="9" l="1"/>
  <c r="C26" i="9"/>
  <c r="C25" i="9"/>
  <c r="C22" i="9"/>
  <c r="C50" i="9" l="1"/>
  <c r="G60" i="2" l="1"/>
  <c r="G59" i="2"/>
  <c r="G58" i="2"/>
  <c r="F22" i="2"/>
  <c r="G22" i="2"/>
  <c r="H22" i="2"/>
  <c r="I22" i="2"/>
  <c r="J22" i="2"/>
  <c r="K22" i="2"/>
  <c r="L22" i="2"/>
  <c r="F23" i="2"/>
  <c r="G23" i="2"/>
  <c r="H23" i="2"/>
  <c r="I23" i="2"/>
  <c r="J23" i="2"/>
  <c r="K23" i="2"/>
  <c r="L23" i="2"/>
  <c r="F24" i="2"/>
  <c r="G24" i="2"/>
  <c r="H24" i="2"/>
  <c r="I24" i="2"/>
  <c r="J24" i="2"/>
  <c r="K24" i="2"/>
  <c r="L24" i="2"/>
  <c r="F25" i="2"/>
  <c r="G25" i="2"/>
  <c r="H25" i="2"/>
  <c r="I25" i="2"/>
  <c r="J25" i="2"/>
  <c r="K25" i="2"/>
  <c r="L25" i="2"/>
  <c r="N26" i="2"/>
  <c r="I39" i="2"/>
  <c r="I21" i="2"/>
  <c r="I6" i="2"/>
  <c r="F58" i="2"/>
  <c r="F59" i="2"/>
  <c r="F38" i="2"/>
  <c r="F37" i="2"/>
  <c r="D50" i="2"/>
  <c r="F49" i="2"/>
  <c r="G49" i="2" s="1"/>
  <c r="E39" i="2"/>
  <c r="D39" i="2"/>
  <c r="H39" i="2"/>
  <c r="F56" i="2"/>
  <c r="E50" i="2"/>
  <c r="F36" i="2"/>
  <c r="C43" i="9"/>
  <c r="C42" i="9"/>
  <c r="C41" i="9"/>
  <c r="C40" i="9"/>
  <c r="C39" i="9"/>
  <c r="F48" i="2"/>
  <c r="G48" i="2" s="1"/>
  <c r="C38" i="9"/>
  <c r="F47" i="2"/>
  <c r="G47" i="2" s="1"/>
  <c r="F46" i="2"/>
  <c r="G46" i="2" s="1"/>
  <c r="C36" i="9"/>
  <c r="F45" i="2"/>
  <c r="G45" i="2" s="1"/>
  <c r="J23" i="9"/>
  <c r="J24" i="9"/>
  <c r="J25" i="9"/>
  <c r="J26" i="9"/>
  <c r="J27" i="9"/>
  <c r="J28" i="9"/>
  <c r="J29" i="9"/>
  <c r="J22" i="9"/>
  <c r="H23" i="9"/>
  <c r="H24" i="9"/>
  <c r="H25" i="9"/>
  <c r="H26" i="9"/>
  <c r="H27" i="9"/>
  <c r="H28" i="9"/>
  <c r="H29" i="9"/>
  <c r="H22" i="9"/>
  <c r="G23" i="9"/>
  <c r="G24" i="9"/>
  <c r="G25" i="9"/>
  <c r="G26" i="9"/>
  <c r="G27" i="9"/>
  <c r="G28" i="9"/>
  <c r="G29" i="9"/>
  <c r="F23" i="9"/>
  <c r="F24" i="9"/>
  <c r="F25" i="9"/>
  <c r="F26" i="9"/>
  <c r="F27" i="9"/>
  <c r="F28" i="9"/>
  <c r="F29" i="9"/>
  <c r="F22" i="9"/>
  <c r="E23" i="9"/>
  <c r="E24" i="9"/>
  <c r="E25" i="9"/>
  <c r="E26" i="9"/>
  <c r="E27" i="9"/>
  <c r="E28" i="9"/>
  <c r="E29" i="9"/>
  <c r="E22" i="9"/>
  <c r="D29" i="9"/>
  <c r="D23" i="9"/>
  <c r="D24" i="9"/>
  <c r="D25" i="9"/>
  <c r="D26" i="9"/>
  <c r="D27" i="9"/>
  <c r="D28" i="9"/>
  <c r="D22" i="9"/>
  <c r="C29" i="9"/>
  <c r="C28" i="9"/>
  <c r="C24" i="9"/>
  <c r="F21" i="2"/>
  <c r="C23" i="9"/>
  <c r="G22" i="9"/>
  <c r="L21" i="2"/>
  <c r="L6" i="2"/>
  <c r="K21" i="2"/>
  <c r="K6" i="2"/>
  <c r="J21" i="2"/>
  <c r="J6" i="2"/>
  <c r="H21" i="2"/>
  <c r="H6" i="2"/>
  <c r="G21" i="2"/>
  <c r="G6" i="2"/>
  <c r="F6" i="2"/>
  <c r="F57" i="2"/>
  <c r="G57" i="2"/>
  <c r="F60" i="2"/>
  <c r="M26" i="2"/>
  <c r="E26" i="2"/>
  <c r="D26" i="2"/>
  <c r="H58" i="2" l="1"/>
  <c r="F61" i="2"/>
  <c r="H57" i="2"/>
  <c r="H59" i="2"/>
  <c r="D65" i="2"/>
  <c r="F39" i="2"/>
  <c r="J37" i="2"/>
  <c r="K37" i="2" s="1"/>
  <c r="J36" i="2"/>
  <c r="K36" i="2" s="1"/>
  <c r="J38" i="2"/>
  <c r="K38" i="2" s="1"/>
  <c r="O23" i="2"/>
  <c r="P23" i="2" s="1"/>
  <c r="G26" i="2"/>
  <c r="L26" i="2"/>
  <c r="H60" i="2"/>
  <c r="G56" i="2"/>
  <c r="G61" i="2" s="1"/>
  <c r="J26" i="2"/>
  <c r="O6" i="2"/>
  <c r="P6" i="2" s="1"/>
  <c r="O22" i="2"/>
  <c r="P22" i="2" s="1"/>
  <c r="F65" i="2"/>
  <c r="H26" i="2"/>
  <c r="O25" i="2"/>
  <c r="P25" i="2" s="1"/>
  <c r="O24" i="2"/>
  <c r="P24" i="2" s="1"/>
  <c r="G50" i="2"/>
  <c r="O21" i="2"/>
  <c r="P21" i="2" s="1"/>
  <c r="I26" i="2"/>
  <c r="F50" i="2"/>
  <c r="F26" i="2"/>
  <c r="K26" i="2"/>
  <c r="J39" i="2" l="1"/>
  <c r="G65" i="2" s="1"/>
  <c r="H65" i="2" s="1"/>
  <c r="K39" i="2"/>
  <c r="H56" i="2"/>
  <c r="H61" i="2" s="1"/>
  <c r="P27" i="2"/>
  <c r="O26" i="2"/>
  <c r="P26" i="2" s="1"/>
  <c r="H66" i="2" l="1"/>
</calcChain>
</file>

<file path=xl/sharedStrings.xml><?xml version="1.0" encoding="utf-8"?>
<sst xmlns="http://schemas.openxmlformats.org/spreadsheetml/2006/main" count="199" uniqueCount="123">
  <si>
    <t xml:space="preserve"> </t>
  </si>
  <si>
    <t>FTE</t>
  </si>
  <si>
    <t>Position Title</t>
  </si>
  <si>
    <t>Account Code</t>
  </si>
  <si>
    <t>Social Security</t>
  </si>
  <si>
    <t>Dept ID Number</t>
  </si>
  <si>
    <t xml:space="preserve">    </t>
  </si>
  <si>
    <t>Salary</t>
  </si>
  <si>
    <t>FT Classified (112300)</t>
  </si>
  <si>
    <t>FT Administrative (112100)</t>
  </si>
  <si>
    <t>FT Faculty (112600)</t>
  </si>
  <si>
    <t>FT Library Faculty (112620) AA Only</t>
  </si>
  <si>
    <t>Wages, General (114100)</t>
  </si>
  <si>
    <t>PT Wages, IT T&amp;R (114910) A&amp;F Only</t>
  </si>
  <si>
    <t>Wages, General IT (114910) A&amp;F Only</t>
  </si>
  <si>
    <t>PT Wages Non-Teaching (114530)</t>
  </si>
  <si>
    <t>VRS</t>
  </si>
  <si>
    <t>Group Life Insurance</t>
  </si>
  <si>
    <t>TIAA</t>
  </si>
  <si>
    <t>Deferred Compensation</t>
  </si>
  <si>
    <t>Total Benefits</t>
  </si>
  <si>
    <t>Total Salary and Benefits</t>
  </si>
  <si>
    <t>Group Life</t>
  </si>
  <si>
    <t>Medical Insurance</t>
  </si>
  <si>
    <t>Retiree Health</t>
  </si>
  <si>
    <t>Sick/ Disability</t>
  </si>
  <si>
    <t>Position Account Code</t>
  </si>
  <si>
    <t>Benefit Look UP Sheet</t>
  </si>
  <si>
    <t>Full Time Position Types</t>
  </si>
  <si>
    <t>VALORS</t>
  </si>
  <si>
    <t xml:space="preserve">Medical Insurance </t>
  </si>
  <si>
    <t>Retiree Health Care</t>
  </si>
  <si>
    <t>Sickness &amp; Disability</t>
  </si>
  <si>
    <t>VALORS-Disability</t>
  </si>
  <si>
    <t>Deferred Comp Match</t>
  </si>
  <si>
    <t>Graduate Assistants (114200)</t>
  </si>
  <si>
    <t>Student Wages (114400)</t>
  </si>
  <si>
    <t>Choose Full-Time Position Type:</t>
  </si>
  <si>
    <t>Total Full-time Salary and Benefit Costs</t>
  </si>
  <si>
    <t>Choose Non-Hourly PT Position Type:</t>
  </si>
  <si>
    <t>PT Adjunct Summer School (114531)</t>
  </si>
  <si>
    <t>PT Adjunct (114500)</t>
  </si>
  <si>
    <t>Choose PT Hourly Position Type:</t>
  </si>
  <si>
    <t>Total Part-Time Salary, Wages, and Benefits</t>
  </si>
  <si>
    <t>Total PT Salary, Wages, and Benefits</t>
  </si>
  <si>
    <t xml:space="preserve">  Total Non-Hourly PT Salary and Benefits</t>
  </si>
  <si>
    <t xml:space="preserve">  Total Hourly Part-Time Salary and Benefits</t>
  </si>
  <si>
    <t>PT Salaried Non-Teaching (112140)</t>
  </si>
  <si>
    <t>Quasi FT Non-Teaching (112160)</t>
  </si>
  <si>
    <t xml:space="preserve">Employer Benefits </t>
  </si>
  <si>
    <t>FT Police Officer (112700)</t>
  </si>
  <si>
    <t>FT Admin Police Officer (112710)</t>
  </si>
  <si>
    <t>PT Recurring Non-Teaching  (112130)</t>
  </si>
  <si>
    <t>Choose PT Salaried With Benefits:</t>
  </si>
  <si>
    <t>Part-Time Position with Benefits Type</t>
  </si>
  <si>
    <t>Part- Time Position Types
with only Social Security</t>
  </si>
  <si>
    <t>VRS
Account
111100</t>
  </si>
  <si>
    <t>Social Security
Account
111200</t>
  </si>
  <si>
    <t>Total Part-time Salary with Benefit Costs</t>
  </si>
  <si>
    <t>Part-Time Salaried Positions with Benefits</t>
  </si>
  <si>
    <t>Part-time Personal Services</t>
  </si>
  <si>
    <t>Full-time Personal Services</t>
  </si>
  <si>
    <t>Non-Hourly Part-Time Positions</t>
  </si>
  <si>
    <t>Benefits</t>
  </si>
  <si>
    <t>Hourly Part-Time Positions</t>
  </si>
  <si>
    <t>Total Costs All Part-Time Positions</t>
  </si>
  <si>
    <t>Total PT Hourly Wages, and Benefits</t>
  </si>
  <si>
    <t>Total</t>
  </si>
  <si>
    <t>Long Term 
Disability 
State
Account
111700</t>
  </si>
  <si>
    <t>Group
 Life 
Insurance
Account
111400</t>
  </si>
  <si>
    <t>Health 
Insurance
Account
111500</t>
  </si>
  <si>
    <t>Retiree 
Health 
Insurance
Account
111600</t>
  </si>
  <si>
    <t>TIAA
Account
111800</t>
  </si>
  <si>
    <t>Enter 1) Dept ID number, 2) Position title,3) Position type that includes account code, 4) Number of positions (FTE) and 5) Requested total salary amount</t>
  </si>
  <si>
    <t>①</t>
  </si>
  <si>
    <r>
      <rPr>
        <sz val="14"/>
        <color rgb="FFFF0000"/>
        <rFont val="Calibri"/>
        <family val="2"/>
      </rPr>
      <t>②</t>
    </r>
    <r>
      <rPr>
        <sz val="10"/>
        <rFont val="Arial"/>
        <family val="2"/>
      </rPr>
      <t xml:space="preserve">
 Enter Position Title for Selected Full-time Positions Type Below:  </t>
    </r>
  </si>
  <si>
    <t>④</t>
  </si>
  <si>
    <t>⑤</t>
  </si>
  <si>
    <t>Dept ID</t>
  </si>
  <si>
    <r>
      <rPr>
        <sz val="14"/>
        <color rgb="FFFF0000"/>
        <rFont val="Arial"/>
        <family val="2"/>
      </rPr>
      <t>①</t>
    </r>
    <r>
      <rPr>
        <sz val="10"/>
        <rFont val="Arial"/>
        <family val="2"/>
      </rPr>
      <t xml:space="preserve">
Dept ID </t>
    </r>
  </si>
  <si>
    <r>
      <rPr>
        <sz val="14"/>
        <color rgb="FFFF0000"/>
        <rFont val="Arial"/>
        <family val="2"/>
      </rPr>
      <t>④</t>
    </r>
    <r>
      <rPr>
        <sz val="10"/>
        <rFont val="Arial"/>
        <family val="2"/>
      </rPr>
      <t xml:space="preserve">
FTE</t>
    </r>
  </si>
  <si>
    <t xml:space="preserve">Do not enter data in the section below. </t>
  </si>
  <si>
    <t>Enter 1) Dept ID number, 2) Position title, 3) Position type that includes account code, 4) Number of positions (FTE) and 5) Requested total salary amount</t>
  </si>
  <si>
    <r>
      <rPr>
        <sz val="14"/>
        <color rgb="FFFF0000"/>
        <rFont val="Arial"/>
        <family val="2"/>
      </rPr>
      <t>④</t>
    </r>
    <r>
      <rPr>
        <sz val="10"/>
        <rFont val="Arial"/>
        <family val="2"/>
      </rPr>
      <t xml:space="preserve">
Pay Rate</t>
    </r>
  </si>
  <si>
    <t>Part-Time Column Verification Summary</t>
  </si>
  <si>
    <t>FULL-TIME Column Verification</t>
  </si>
  <si>
    <t>FT IT Faculty (112610) A&amp;F Only</t>
  </si>
  <si>
    <t>Social Security
Account
111300</t>
  </si>
  <si>
    <r>
      <rPr>
        <sz val="14"/>
        <color rgb="FFFF0000"/>
        <rFont val="Arial"/>
        <family val="2"/>
      </rPr>
      <t>⑤</t>
    </r>
    <r>
      <rPr>
        <sz val="10"/>
        <rFont val="Arial"/>
        <family val="2"/>
      </rPr>
      <t xml:space="preserve">
Annual
Hours</t>
    </r>
  </si>
  <si>
    <r>
      <rPr>
        <sz val="14"/>
        <color rgb="FFFF0000"/>
        <rFont val="Calibri"/>
        <family val="2"/>
      </rPr>
      <t>③</t>
    </r>
    <r>
      <rPr>
        <sz val="10"/>
        <rFont val="Arial"/>
        <family val="2"/>
      </rPr>
      <t xml:space="preserve">
Choose Position Type From Drop Down Box:
</t>
    </r>
    <r>
      <rPr>
        <b/>
        <sz val="10"/>
        <color rgb="FFFF0000"/>
        <rFont val="Arial"/>
        <family val="2"/>
      </rPr>
      <t>A valid position type must be selected or Benefits will not be calculated.</t>
    </r>
  </si>
  <si>
    <r>
      <rPr>
        <sz val="14"/>
        <color rgb="FFFF0000"/>
        <rFont val="Arial"/>
        <family val="2"/>
      </rPr>
      <t>③</t>
    </r>
    <r>
      <rPr>
        <sz val="10"/>
        <rFont val="Arial"/>
        <family val="2"/>
      </rPr>
      <t xml:space="preserve">
Choose Position Type From Drop Down Box:
</t>
    </r>
    <r>
      <rPr>
        <b/>
        <sz val="10"/>
        <color rgb="FFFF0000"/>
        <rFont val="Arial"/>
        <family val="2"/>
      </rPr>
      <t>A valid position type must be selected or Benefits will not be calculated.</t>
    </r>
  </si>
  <si>
    <t>Enter
Deferred 
Compen-
sation
Account
113800</t>
  </si>
  <si>
    <t>Enter
Stipends
Account
114540</t>
  </si>
  <si>
    <r>
      <rPr>
        <b/>
        <sz val="10"/>
        <color rgb="FFFF0000"/>
        <rFont val="Calibri"/>
        <family val="2"/>
      </rPr>
      <t>⑥</t>
    </r>
    <r>
      <rPr>
        <b/>
        <sz val="6.8"/>
        <color rgb="FFFF0000"/>
        <rFont val="Arial"/>
        <family val="2"/>
      </rPr>
      <t xml:space="preserve">
</t>
    </r>
    <r>
      <rPr>
        <b/>
        <sz val="10"/>
        <color rgb="FFFF0000"/>
        <rFont val="Arial"/>
        <family val="2"/>
      </rPr>
      <t>Enter
Deferred 
Compen-
sation
Account
113800</t>
    </r>
  </si>
  <si>
    <r>
      <rPr>
        <b/>
        <sz val="10"/>
        <color rgb="FFFF0000"/>
        <rFont val="Calibri"/>
        <family val="2"/>
      </rPr>
      <t>⑦</t>
    </r>
    <r>
      <rPr>
        <b/>
        <sz val="6.8"/>
        <color rgb="FFFF0000"/>
        <rFont val="Arial"/>
        <family val="2"/>
      </rPr>
      <t xml:space="preserve">
</t>
    </r>
    <r>
      <rPr>
        <b/>
        <sz val="10"/>
        <color rgb="FFFF0000"/>
        <rFont val="Arial"/>
        <family val="2"/>
      </rPr>
      <t>Enter
Stipends
Account
114540</t>
    </r>
  </si>
  <si>
    <t>Enter data below</t>
  </si>
  <si>
    <r>
      <rPr>
        <sz val="14"/>
        <color rgb="FFFF0000"/>
        <rFont val="Arial"/>
        <family val="2"/>
      </rPr>
      <t>⑤</t>
    </r>
    <r>
      <rPr>
        <sz val="10"/>
        <rFont val="Arial"/>
        <family val="2"/>
      </rPr>
      <t xml:space="preserve">
Total
Salary
for All
FTEs</t>
    </r>
  </si>
  <si>
    <t>Enter 1) Dept ID number, 2) Position title, 3) Position type that includes account code, 4) Hourly rate and 5) Number of hours.</t>
  </si>
  <si>
    <t>Full-Time Personal Services Section</t>
  </si>
  <si>
    <r>
      <t xml:space="preserve">③  </t>
    </r>
    <r>
      <rPr>
        <u/>
        <sz val="11"/>
        <rFont val="Times New Roman"/>
        <family val="1"/>
      </rPr>
      <t>Account Code:</t>
    </r>
    <r>
      <rPr>
        <sz val="11"/>
        <rFont val="Times New Roman"/>
        <family val="1"/>
      </rPr>
      <t xml:space="preserve">  Choose Position Type including Account Code from Drop Down Box</t>
    </r>
  </si>
  <si>
    <t>Part -Time Personal Services Section</t>
  </si>
  <si>
    <t>Salary Calculation Instructions</t>
  </si>
  <si>
    <r>
      <rPr>
        <sz val="11"/>
        <color rgb="FFC00000"/>
        <rFont val="Calibri"/>
        <family val="2"/>
      </rPr>
      <t xml:space="preserve">②  </t>
    </r>
    <r>
      <rPr>
        <u/>
        <sz val="11"/>
        <rFont val="Times New Roman"/>
        <family val="1"/>
      </rPr>
      <t>Position Title</t>
    </r>
    <r>
      <rPr>
        <sz val="11"/>
        <rFont val="Times New Roman"/>
        <family val="1"/>
      </rPr>
      <t>: Enter the position title of the full-time position affected by revision.</t>
    </r>
  </si>
  <si>
    <r>
      <rPr>
        <sz val="11"/>
        <color rgb="FFC00000"/>
        <rFont val="Calibri"/>
        <family val="2"/>
      </rPr>
      <t xml:space="preserve">⑦ </t>
    </r>
    <r>
      <rPr>
        <u/>
        <sz val="11"/>
        <rFont val="Times New Roman"/>
        <family val="1"/>
      </rPr>
      <t xml:space="preserve">Enter Stipend: </t>
    </r>
    <r>
      <rPr>
        <sz val="11"/>
        <rFont val="Times New Roman"/>
        <family val="1"/>
      </rPr>
      <t>Enter reduction or increase in the stipend that any is affected by the revision.</t>
    </r>
  </si>
  <si>
    <r>
      <rPr>
        <sz val="11"/>
        <color rgb="FFC00000"/>
        <rFont val="Calibri"/>
        <family val="2"/>
      </rPr>
      <t xml:space="preserve">①  </t>
    </r>
    <r>
      <rPr>
        <u/>
        <sz val="11"/>
        <rFont val="Times New Roman"/>
        <family val="1"/>
      </rPr>
      <t xml:space="preserve">Dept ID Number: </t>
    </r>
    <r>
      <rPr>
        <sz val="11"/>
        <rFont val="Times New Roman"/>
        <family val="1"/>
      </rPr>
      <t>Enter the corresponding department ID number. If more than one department is being affected by this revision, enter the department ID number followed by the applicable titles and codes.</t>
    </r>
  </si>
  <si>
    <r>
      <rPr>
        <sz val="11"/>
        <color rgb="FFC00000"/>
        <rFont val="Calibri"/>
        <family val="2"/>
      </rPr>
      <t xml:space="preserve">②  </t>
    </r>
    <r>
      <rPr>
        <u/>
        <sz val="11"/>
        <rFont val="Times New Roman"/>
        <family val="1"/>
      </rPr>
      <t>Position Title</t>
    </r>
    <r>
      <rPr>
        <sz val="11"/>
        <rFont val="Times New Roman"/>
        <family val="1"/>
      </rPr>
      <t>: Enter the position title of the part-time position being revised in the appropriate classification area -- Non-hourly Part-Time or Hourly Part-Time.</t>
    </r>
  </si>
  <si>
    <r>
      <rPr>
        <sz val="11"/>
        <color rgb="FFC00000"/>
        <rFont val="Calibri"/>
        <family val="2"/>
      </rPr>
      <t>④</t>
    </r>
    <r>
      <rPr>
        <sz val="11"/>
        <rFont val="Times New Roman"/>
        <family val="1"/>
      </rPr>
      <t>  </t>
    </r>
    <r>
      <rPr>
        <u/>
        <sz val="11"/>
        <rFont val="Times New Roman"/>
        <family val="1"/>
      </rPr>
      <t>FTE</t>
    </r>
    <r>
      <rPr>
        <sz val="11"/>
        <rFont val="Times New Roman"/>
        <family val="1"/>
      </rPr>
      <t>:  Enter appropriate FTE for each Non hourly part-time position that is affected by the revision.
                Enter appropriate hourly Pay Rate for each Hourly part-time position affected by the revision.</t>
    </r>
  </si>
  <si>
    <r>
      <rPr>
        <sz val="11"/>
        <color rgb="FFC00000"/>
        <rFont val="Calibri"/>
        <family val="2"/>
      </rPr>
      <t xml:space="preserve">⑤ </t>
    </r>
    <r>
      <rPr>
        <u/>
        <sz val="11"/>
        <rFont val="Times New Roman"/>
        <family val="1"/>
      </rPr>
      <t>Salary</t>
    </r>
    <r>
      <rPr>
        <sz val="11"/>
        <rFont val="Times New Roman"/>
        <family val="1"/>
      </rPr>
      <t>: Enter the salary reduction or increase for each Non hourly part-time position affected by the budget revision.
                 Enter the reduced or increased  hours for each Hourly part-time position affected by the budget revision.</t>
    </r>
  </si>
  <si>
    <r>
      <rPr>
        <sz val="11"/>
        <color rgb="FFC00000"/>
        <rFont val="Calibri"/>
        <family val="2"/>
      </rPr>
      <t>④</t>
    </r>
    <r>
      <rPr>
        <sz val="11"/>
        <rFont val="Times New Roman"/>
        <family val="1"/>
      </rPr>
      <t>  </t>
    </r>
    <r>
      <rPr>
        <u/>
        <sz val="11"/>
        <rFont val="Times New Roman"/>
        <family val="1"/>
      </rPr>
      <t>FTE</t>
    </r>
    <r>
      <rPr>
        <sz val="11"/>
        <rFont val="Times New Roman"/>
        <family val="1"/>
      </rPr>
      <t>:  Enter -1.00 if transferring  FTE to another department, 0.00 if no FTE change,  or 1.00 FTE if adding a position to the affected department  for each full-time position affected by the revision.</t>
    </r>
  </si>
  <si>
    <r>
      <rPr>
        <sz val="11"/>
        <color rgb="FFC00000"/>
        <rFont val="Calibri"/>
        <family val="2"/>
      </rPr>
      <t xml:space="preserve">⑤ </t>
    </r>
    <r>
      <rPr>
        <u/>
        <sz val="11"/>
        <rFont val="Times New Roman"/>
        <family val="1"/>
      </rPr>
      <t>Salary</t>
    </r>
    <r>
      <rPr>
        <sz val="11"/>
        <rFont val="Times New Roman"/>
        <family val="1"/>
      </rPr>
      <t>: Enter the reduction or increase of  salary for each full-time position affected by the budget revision.</t>
    </r>
  </si>
  <si>
    <t>The next 7 columns -- F through L--  are used to calculate fringe benefits by benefit type that are affected by the revision.</t>
  </si>
  <si>
    <r>
      <t>⑥</t>
    </r>
    <r>
      <rPr>
        <u/>
        <sz val="11"/>
        <color rgb="FFC00000"/>
        <rFont val="Times New Roman"/>
        <family val="1"/>
      </rPr>
      <t xml:space="preserve"> </t>
    </r>
    <r>
      <rPr>
        <u/>
        <sz val="11"/>
        <rFont val="Times New Roman"/>
        <family val="1"/>
      </rPr>
      <t xml:space="preserve">Enter Deferred Compensation: </t>
    </r>
    <r>
      <rPr>
        <sz val="11"/>
        <rFont val="Times New Roman"/>
        <family val="1"/>
      </rPr>
      <t xml:space="preserve">Enter reduction or increase deferred compensation related to department and position affected by the revision.
</t>
    </r>
  </si>
  <si>
    <r>
      <t xml:space="preserve">③  </t>
    </r>
    <r>
      <rPr>
        <u/>
        <sz val="11"/>
        <rFont val="Times New Roman"/>
        <family val="1"/>
      </rPr>
      <t>Account Code:</t>
    </r>
    <r>
      <rPr>
        <sz val="11"/>
        <rFont val="Times New Roman"/>
        <family val="1"/>
      </rPr>
      <t xml:space="preserve">  Choose Position Type including Account Code from Drop Down Box that will be affected by the revision.</t>
    </r>
  </si>
  <si>
    <t>Do not enter data in the section below. Benefits and total salary are calculated automatically.</t>
  </si>
  <si>
    <r>
      <t xml:space="preserve">Note: </t>
    </r>
    <r>
      <rPr>
        <b/>
        <sz val="11"/>
        <color rgb="FFC00000"/>
        <rFont val="Times New Roman"/>
        <family val="1"/>
      </rPr>
      <t>Non-hourly positions</t>
    </r>
    <r>
      <rPr>
        <sz val="11"/>
        <color rgb="FFC00000"/>
        <rFont val="Times New Roman"/>
        <family val="1"/>
      </rPr>
      <t xml:space="preserve"> --The next 2 columns -- F and G --  are used to calculate Social Security benefit reductions or increases and total reduction or increased costs of salary and benefits for each position affected by the budget  revision. 
          </t>
    </r>
    <r>
      <rPr>
        <b/>
        <sz val="11"/>
        <color rgb="FFC00000"/>
        <rFont val="Times New Roman"/>
        <family val="1"/>
      </rPr>
      <t>Hourly positions</t>
    </r>
    <r>
      <rPr>
        <sz val="11"/>
        <color rgb="FFC00000"/>
        <rFont val="Times New Roman"/>
        <family val="1"/>
      </rPr>
      <t xml:space="preserve"> -- The next 3 columns -- F through H --   are used to calculate reductions or increases to Annual Wage, Social Security benefits and total reduction or increase costs of salary and benefits for each position affected by the budget revision.</t>
    </r>
  </si>
  <si>
    <t>Do not enter data in the section below.</t>
  </si>
  <si>
    <t>Benefits (excl. Health Insurance)
Account
111310</t>
  </si>
  <si>
    <r>
      <rPr>
        <sz val="14"/>
        <color rgb="FFFF0000"/>
        <rFont val="Arial"/>
        <family val="2"/>
      </rPr>
      <t>②</t>
    </r>
    <r>
      <rPr>
        <sz val="10"/>
        <rFont val="Arial"/>
        <family val="2"/>
      </rPr>
      <t xml:space="preserve">
Non-Hourly Part-Time 
(Note:Current GA salaries follow:
             Graduate Assistantships: $8,474;
             Teaching Assistantships: $9,944; 
              and Doctorals: $16,643)  </t>
    </r>
  </si>
  <si>
    <r>
      <rPr>
        <sz val="14"/>
        <color rgb="FFFF0000"/>
        <rFont val="Arial"/>
        <family val="2"/>
      </rPr>
      <t>②</t>
    </r>
    <r>
      <rPr>
        <sz val="10"/>
        <rFont val="Arial"/>
        <family val="2"/>
      </rPr>
      <t xml:space="preserve">
Hourly Part-Time (Note: </t>
    </r>
    <r>
      <rPr>
        <b/>
        <sz val="10"/>
        <rFont val="Arial"/>
        <family val="2"/>
      </rPr>
      <t>Minimum wage is $11.00 effective 1/1/2022</t>
    </r>
    <r>
      <rPr>
        <sz val="10"/>
        <rFont val="Arial"/>
        <family val="2"/>
      </rPr>
      <t>. Maximum annual hours for General Wages cannot exceed 1,500)</t>
    </r>
  </si>
  <si>
    <t>Budgeted Benefits for 2024-25</t>
  </si>
  <si>
    <t>VRS/HYBRID</t>
  </si>
  <si>
    <t>TIAA/ORP</t>
  </si>
  <si>
    <r>
      <rPr>
        <b/>
        <u/>
        <sz val="11"/>
        <color rgb="FFC00000"/>
        <rFont val="Times New Roman"/>
        <family val="1"/>
      </rPr>
      <t>Benefit Calculations:</t>
    </r>
    <r>
      <rPr>
        <b/>
        <u/>
        <sz val="11"/>
        <rFont val="Times New Roman"/>
        <family val="1"/>
      </rPr>
      <t xml:space="preserve"> </t>
    </r>
    <r>
      <rPr>
        <b/>
        <sz val="11"/>
        <rFont val="Times New Roman"/>
        <family val="1"/>
      </rPr>
      <t xml:space="preserve">Fringe benefit calculations for budget revision purposes are based on budgeted rates as of July 1, 2024.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</si>
</sst>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3" formatCode="_(* #,##0.00_);_(* \(#,##0.00\);_(* &quot;-&quot;??_);_(@_)"/>
    <numFmt numFmtId="164" formatCode="_(* #,##0_);_(* \(#,##0\);_(* &quot;-&quot;??_);_(@_)"/>
    <numFmt numFmtId="165" formatCode="0.0000"/>
  </numFmts>
  <fonts count="36" x14ac:knownFonts="1">
    <font>
      <sz val="10"/>
      <name val="Arial"/>
    </font>
    <font>
      <b/>
      <sz val="10"/>
      <name val="Arial"/>
      <family val="2"/>
    </font>
    <font>
      <sz val="10"/>
      <name val="Arial"/>
      <family val="2"/>
    </font>
    <font>
      <sz val="10"/>
      <name val="Arial"/>
      <family val="2"/>
    </font>
    <font>
      <sz val="8"/>
      <name val="Arial"/>
      <family val="2"/>
    </font>
    <font>
      <b/>
      <sz val="10"/>
      <color rgb="FF6600CC"/>
      <name val="Arial"/>
      <family val="2"/>
    </font>
    <font>
      <sz val="10"/>
      <color indexed="12"/>
      <name val="Arial"/>
      <family val="2"/>
    </font>
    <font>
      <sz val="10"/>
      <name val="Calibri"/>
      <family val="2"/>
    </font>
    <font>
      <b/>
      <sz val="12"/>
      <color rgb="FF6600CC"/>
      <name val="Arial"/>
      <family val="2"/>
    </font>
    <font>
      <b/>
      <sz val="14"/>
      <name val="Arial"/>
      <family val="2"/>
    </font>
    <font>
      <sz val="14"/>
      <name val="Arial"/>
      <family val="2"/>
    </font>
    <font>
      <b/>
      <u/>
      <sz val="14"/>
      <color rgb="FF290AAE"/>
      <name val="Arial"/>
      <family val="2"/>
    </font>
    <font>
      <sz val="14"/>
      <color rgb="FFFF0000"/>
      <name val="Calibri"/>
      <family val="2"/>
    </font>
    <font>
      <sz val="16"/>
      <color rgb="FFFF0000"/>
      <name val="Calibri"/>
      <family val="2"/>
    </font>
    <font>
      <sz val="14"/>
      <color rgb="FFFF0000"/>
      <name val="Arial"/>
      <family val="2"/>
    </font>
    <font>
      <b/>
      <sz val="11"/>
      <color rgb="FFFF0000"/>
      <name val="Arial"/>
      <family val="2"/>
    </font>
    <font>
      <b/>
      <sz val="11"/>
      <name val="Arial"/>
      <family val="2"/>
    </font>
    <font>
      <sz val="10"/>
      <color indexed="8"/>
      <name val="Arial"/>
      <family val="2"/>
    </font>
    <font>
      <b/>
      <sz val="10"/>
      <color rgb="FFFF0000"/>
      <name val="Arial"/>
      <family val="2"/>
    </font>
    <font>
      <b/>
      <sz val="10"/>
      <color rgb="FFFF0000"/>
      <name val="Calibri"/>
      <family val="2"/>
    </font>
    <font>
      <b/>
      <sz val="6.8"/>
      <color rgb="FFFF0000"/>
      <name val="Arial"/>
      <family val="2"/>
    </font>
    <font>
      <b/>
      <sz val="10"/>
      <color rgb="FFC00000"/>
      <name val="Cambria"/>
      <family val="1"/>
    </font>
    <font>
      <b/>
      <sz val="10"/>
      <color rgb="FFC00000"/>
      <name val="Arial"/>
      <family val="2"/>
    </font>
    <font>
      <b/>
      <u/>
      <sz val="14"/>
      <name val="Times New Roman"/>
      <family val="1"/>
    </font>
    <font>
      <b/>
      <sz val="12"/>
      <name val="Times New Roman"/>
      <family val="1"/>
    </font>
    <font>
      <sz val="11"/>
      <name val="Times New Roman"/>
      <family val="1"/>
    </font>
    <font>
      <sz val="11"/>
      <color rgb="FFC00000"/>
      <name val="Calibri"/>
      <family val="2"/>
    </font>
    <font>
      <u/>
      <sz val="11"/>
      <name val="Times New Roman"/>
      <family val="1"/>
    </font>
    <font>
      <sz val="11"/>
      <color rgb="FFC00000"/>
      <name val="Times New Roman"/>
      <family val="1"/>
    </font>
    <font>
      <u/>
      <sz val="11"/>
      <color rgb="FFC00000"/>
      <name val="Times New Roman"/>
      <family val="1"/>
    </font>
    <font>
      <sz val="11"/>
      <name val="Calibri"/>
      <family val="2"/>
    </font>
    <font>
      <b/>
      <sz val="11"/>
      <name val="Times New Roman"/>
      <family val="1"/>
    </font>
    <font>
      <b/>
      <u/>
      <sz val="11"/>
      <color rgb="FFC00000"/>
      <name val="Times New Roman"/>
      <family val="1"/>
    </font>
    <font>
      <b/>
      <u/>
      <sz val="11"/>
      <name val="Times New Roman"/>
      <family val="1"/>
    </font>
    <font>
      <b/>
      <sz val="11"/>
      <color rgb="FFC00000"/>
      <name val="Times New Roman"/>
      <family val="1"/>
    </font>
    <font>
      <sz val="10"/>
      <name val="Arial"/>
      <family val="2"/>
    </font>
  </fonts>
  <fills count="12">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6" tint="0.39994506668294322"/>
        <bgColor indexed="64"/>
      </patternFill>
    </fill>
    <fill>
      <patternFill patternType="solid">
        <fgColor theme="4" tint="0.39994506668294322"/>
        <bgColor indexed="64"/>
      </patternFill>
    </fill>
    <fill>
      <patternFill patternType="solid">
        <fgColor theme="0" tint="-0.24994659260841701"/>
        <bgColor indexed="64"/>
      </patternFill>
    </fill>
    <fill>
      <patternFill patternType="solid">
        <fgColor theme="6" tint="0.59996337778862885"/>
        <bgColor indexed="64"/>
      </patternFill>
    </fill>
    <fill>
      <patternFill patternType="solid">
        <fgColor theme="4" tint="0.79998168889431442"/>
        <bgColor indexed="64"/>
      </patternFill>
    </fill>
    <fill>
      <patternFill patternType="solid">
        <fgColor rgb="FFFFFF99"/>
        <bgColor indexed="64"/>
      </patternFill>
    </fill>
  </fills>
  <borders count="133">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ck">
        <color rgb="FF6600CC"/>
      </left>
      <right/>
      <top style="thick">
        <color rgb="FF6600CC"/>
      </top>
      <bottom style="thick">
        <color rgb="FF6600CC"/>
      </bottom>
      <diagonal/>
    </border>
    <border>
      <left/>
      <right/>
      <top style="thick">
        <color rgb="FF6600CC"/>
      </top>
      <bottom style="thick">
        <color rgb="FF6600CC"/>
      </bottom>
      <diagonal/>
    </border>
    <border>
      <left/>
      <right style="thick">
        <color rgb="FF6600CC"/>
      </right>
      <top style="thick">
        <color rgb="FF6600CC"/>
      </top>
      <bottom style="thick">
        <color rgb="FF6600CC"/>
      </bottom>
      <diagonal/>
    </border>
    <border>
      <left style="thick">
        <color rgb="FF6600CC"/>
      </left>
      <right/>
      <top style="thick">
        <color rgb="FF6600CC"/>
      </top>
      <bottom/>
      <diagonal/>
    </border>
    <border>
      <left/>
      <right/>
      <top style="thick">
        <color rgb="FF6600CC"/>
      </top>
      <bottom/>
      <diagonal/>
    </border>
    <border>
      <left/>
      <right style="thick">
        <color rgb="FF6600CC"/>
      </right>
      <top style="thick">
        <color rgb="FF6600CC"/>
      </top>
      <bottom/>
      <diagonal/>
    </border>
    <border>
      <left style="thick">
        <color rgb="FF6600CC"/>
      </left>
      <right/>
      <top/>
      <bottom/>
      <diagonal/>
    </border>
    <border>
      <left/>
      <right style="thick">
        <color rgb="FF6600CC"/>
      </right>
      <top/>
      <bottom/>
      <diagonal/>
    </border>
    <border>
      <left style="thick">
        <color rgb="FF6600CC"/>
      </left>
      <right/>
      <top/>
      <bottom style="thick">
        <color rgb="FF6600CC"/>
      </bottom>
      <diagonal/>
    </border>
    <border>
      <left/>
      <right/>
      <top/>
      <bottom style="thick">
        <color rgb="FF6600CC"/>
      </bottom>
      <diagonal/>
    </border>
    <border>
      <left/>
      <right style="thick">
        <color rgb="FF6600CC"/>
      </right>
      <top/>
      <bottom style="thick">
        <color rgb="FF6600CC"/>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medium">
        <color indexed="64"/>
      </right>
      <top style="thick">
        <color rgb="FF6600CC"/>
      </top>
      <bottom style="medium">
        <color indexed="64"/>
      </bottom>
      <diagonal/>
    </border>
    <border>
      <left style="medium">
        <color indexed="64"/>
      </left>
      <right/>
      <top style="thick">
        <color rgb="FF6600CC"/>
      </top>
      <bottom style="medium">
        <color indexed="64"/>
      </bottom>
      <diagonal/>
    </border>
    <border>
      <left/>
      <right/>
      <top style="thick">
        <color rgb="FF6600CC"/>
      </top>
      <bottom style="medium">
        <color indexed="64"/>
      </bottom>
      <diagonal/>
    </border>
    <border>
      <left/>
      <right style="medium">
        <color indexed="64"/>
      </right>
      <top style="thick">
        <color rgb="FF6600CC"/>
      </top>
      <bottom style="medium">
        <color indexed="64"/>
      </bottom>
      <diagonal/>
    </border>
    <border>
      <left style="medium">
        <color indexed="64"/>
      </left>
      <right style="thick">
        <color rgb="FF6600CC"/>
      </right>
      <top style="thick">
        <color rgb="FF6600CC"/>
      </top>
      <bottom style="medium">
        <color indexed="64"/>
      </bottom>
      <diagonal/>
    </border>
    <border>
      <left style="medium">
        <color indexed="64"/>
      </left>
      <right style="thick">
        <color rgb="FF6600CC"/>
      </right>
      <top style="medium">
        <color indexed="64"/>
      </top>
      <bottom style="medium">
        <color indexed="64"/>
      </bottom>
      <diagonal/>
    </border>
    <border>
      <left style="medium">
        <color indexed="64"/>
      </left>
      <right style="thick">
        <color rgb="FF6600CC"/>
      </right>
      <top/>
      <bottom/>
      <diagonal/>
    </border>
    <border>
      <left style="medium">
        <color indexed="64"/>
      </left>
      <right style="medium">
        <color indexed="64"/>
      </right>
      <top style="medium">
        <color indexed="64"/>
      </top>
      <bottom style="thick">
        <color rgb="FF6600CC"/>
      </bottom>
      <diagonal/>
    </border>
    <border>
      <left style="thin">
        <color theme="0" tint="-0.34998626667073579"/>
      </left>
      <right style="thin">
        <color theme="0" tint="-0.34998626667073579"/>
      </right>
      <top style="medium">
        <color indexed="64"/>
      </top>
      <bottom style="thick">
        <color rgb="FF6600CC"/>
      </bottom>
      <diagonal/>
    </border>
    <border>
      <left/>
      <right style="medium">
        <color indexed="64"/>
      </right>
      <top style="medium">
        <color indexed="64"/>
      </top>
      <bottom style="thick">
        <color rgb="FF6600CC"/>
      </bottom>
      <diagonal/>
    </border>
    <border>
      <left style="medium">
        <color indexed="64"/>
      </left>
      <right style="thick">
        <color rgb="FF6600CC"/>
      </right>
      <top style="medium">
        <color indexed="64"/>
      </top>
      <bottom style="thick">
        <color rgb="FF6600CC"/>
      </bottom>
      <diagonal/>
    </border>
    <border>
      <left style="medium">
        <color indexed="64"/>
      </left>
      <right/>
      <top style="medium">
        <color indexed="64"/>
      </top>
      <bottom style="thick">
        <color rgb="FF6600CC"/>
      </bottom>
      <diagonal/>
    </border>
    <border>
      <left style="medium">
        <color indexed="64"/>
      </left>
      <right style="medium">
        <color indexed="64"/>
      </right>
      <top style="thin">
        <color indexed="64"/>
      </top>
      <bottom style="thick">
        <color rgb="FF6600CC"/>
      </bottom>
      <diagonal/>
    </border>
    <border>
      <left style="medium">
        <color indexed="64"/>
      </left>
      <right style="thick">
        <color rgb="FF6600CC"/>
      </right>
      <top style="thin">
        <color indexed="64"/>
      </top>
      <bottom style="thick">
        <color rgb="FF6600CC"/>
      </bottom>
      <diagonal/>
    </border>
    <border>
      <left/>
      <right/>
      <top style="thick">
        <color rgb="FF290AAE"/>
      </top>
      <bottom/>
      <diagonal/>
    </border>
    <border>
      <left/>
      <right/>
      <top style="thick">
        <color rgb="FF290AAE"/>
      </top>
      <bottom style="medium">
        <color indexed="64"/>
      </bottom>
      <diagonal/>
    </border>
    <border>
      <left/>
      <right style="thick">
        <color rgb="FF290AAE"/>
      </right>
      <top style="thick">
        <color rgb="FF290AAE"/>
      </top>
      <bottom style="medium">
        <color indexed="64"/>
      </bottom>
      <diagonal/>
    </border>
    <border>
      <left style="medium">
        <color indexed="64"/>
      </left>
      <right style="thick">
        <color rgb="FF290AAE"/>
      </right>
      <top style="medium">
        <color indexed="64"/>
      </top>
      <bottom style="medium">
        <color indexed="64"/>
      </bottom>
      <diagonal/>
    </border>
    <border>
      <left style="medium">
        <color indexed="64"/>
      </left>
      <right style="medium">
        <color indexed="64"/>
      </right>
      <top style="medium">
        <color indexed="64"/>
      </top>
      <bottom style="thick">
        <color rgb="FF290AAE"/>
      </bottom>
      <diagonal/>
    </border>
    <border>
      <left style="medium">
        <color indexed="64"/>
      </left>
      <right style="thick">
        <color rgb="FF290AAE"/>
      </right>
      <top style="medium">
        <color indexed="64"/>
      </top>
      <bottom style="thick">
        <color rgb="FF290AAE"/>
      </bottom>
      <diagonal/>
    </border>
    <border>
      <left/>
      <right style="thick">
        <color rgb="FF6600CC"/>
      </right>
      <top/>
      <bottom style="medium">
        <color indexed="64"/>
      </bottom>
      <diagonal/>
    </border>
    <border>
      <left/>
      <right style="medium">
        <color indexed="64"/>
      </right>
      <top style="medium">
        <color indexed="64"/>
      </top>
      <bottom style="thick">
        <color rgb="FF290AAE"/>
      </bottom>
      <diagonal/>
    </border>
    <border>
      <left style="medium">
        <color indexed="64"/>
      </left>
      <right/>
      <top style="medium">
        <color indexed="64"/>
      </top>
      <bottom style="thick">
        <color rgb="FF290AAE"/>
      </bottom>
      <diagonal/>
    </border>
    <border>
      <left/>
      <right/>
      <top style="medium">
        <color indexed="64"/>
      </top>
      <bottom style="thick">
        <color rgb="FF6600CC"/>
      </bottom>
      <diagonal/>
    </border>
    <border>
      <left/>
      <right/>
      <top/>
      <bottom style="thick">
        <color rgb="FF290AAE"/>
      </bottom>
      <diagonal/>
    </border>
    <border>
      <left/>
      <right/>
      <top style="medium">
        <color indexed="64"/>
      </top>
      <bottom style="thick">
        <color rgb="FF290AAE"/>
      </bottom>
      <diagonal/>
    </border>
    <border>
      <left style="medium">
        <color indexed="64"/>
      </left>
      <right style="thick">
        <color rgb="FF290AAE"/>
      </right>
      <top/>
      <bottom style="thick">
        <color rgb="FF290AAE"/>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thin">
        <color rgb="FF0000FF"/>
      </top>
      <bottom style="thick">
        <color rgb="FF6600CC"/>
      </bottom>
      <diagonal/>
    </border>
    <border>
      <left style="thick">
        <color rgb="FF0000FF"/>
      </left>
      <right/>
      <top style="thin">
        <color rgb="FF0000FF"/>
      </top>
      <bottom style="thick">
        <color rgb="FF6600CC"/>
      </bottom>
      <diagonal/>
    </border>
    <border>
      <left style="thick">
        <color rgb="FF0000FF"/>
      </left>
      <right/>
      <top style="thick">
        <color rgb="FF6600CC"/>
      </top>
      <bottom style="medium">
        <color indexed="64"/>
      </bottom>
      <diagonal/>
    </border>
    <border>
      <left style="thick">
        <color rgb="FF0000FF"/>
      </left>
      <right style="thin">
        <color theme="0" tint="-0.34998626667073579"/>
      </right>
      <top style="medium">
        <color indexed="64"/>
      </top>
      <bottom style="medium">
        <color indexed="64"/>
      </bottom>
      <diagonal/>
    </border>
    <border>
      <left style="thick">
        <color rgb="FF0000FF"/>
      </left>
      <right style="thin">
        <color theme="0" tint="-0.34998626667073579"/>
      </right>
      <top style="medium">
        <color indexed="64"/>
      </top>
      <bottom style="thick">
        <color rgb="FF6600CC"/>
      </bottom>
      <diagonal/>
    </border>
    <border>
      <left style="thick">
        <color rgb="FF0000FF"/>
      </left>
      <right/>
      <top/>
      <bottom style="thick">
        <color rgb="FF6600CC"/>
      </bottom>
      <diagonal/>
    </border>
    <border>
      <left style="thick">
        <color rgb="FF0000FF"/>
      </left>
      <right/>
      <top/>
      <bottom/>
      <diagonal/>
    </border>
    <border>
      <left style="thick">
        <color rgb="FF0000FF"/>
      </left>
      <right/>
      <top style="thick">
        <color rgb="FF0000FF"/>
      </top>
      <bottom/>
      <diagonal/>
    </border>
    <border>
      <left/>
      <right/>
      <top style="thick">
        <color rgb="FF0000FF"/>
      </top>
      <bottom/>
      <diagonal/>
    </border>
    <border>
      <left/>
      <right style="thick">
        <color rgb="FF0000FF"/>
      </right>
      <top style="thick">
        <color rgb="FF0000FF"/>
      </top>
      <bottom/>
      <diagonal/>
    </border>
    <border>
      <left/>
      <right style="thick">
        <color rgb="FF0000FF"/>
      </right>
      <top/>
      <bottom/>
      <diagonal/>
    </border>
    <border>
      <left style="thick">
        <color rgb="FF0000FF"/>
      </left>
      <right/>
      <top style="thick">
        <color rgb="FF6600CC"/>
      </top>
      <bottom/>
      <diagonal/>
    </border>
    <border>
      <left style="medium">
        <color indexed="64"/>
      </left>
      <right style="thick">
        <color rgb="FF0000FF"/>
      </right>
      <top style="thick">
        <color rgb="FF6600CC"/>
      </top>
      <bottom style="medium">
        <color indexed="64"/>
      </bottom>
      <diagonal/>
    </border>
    <border>
      <left style="medium">
        <color indexed="64"/>
      </left>
      <right style="thick">
        <color rgb="FF0000FF"/>
      </right>
      <top style="medium">
        <color indexed="64"/>
      </top>
      <bottom style="medium">
        <color indexed="64"/>
      </bottom>
      <diagonal/>
    </border>
    <border>
      <left style="thick">
        <color rgb="FF0000FF"/>
      </left>
      <right style="medium">
        <color indexed="64"/>
      </right>
      <top/>
      <bottom/>
      <diagonal/>
    </border>
    <border>
      <left style="thick">
        <color rgb="FF0000FF"/>
      </left>
      <right/>
      <top style="medium">
        <color indexed="64"/>
      </top>
      <bottom style="thick">
        <color rgb="FF6600CC"/>
      </bottom>
      <diagonal/>
    </border>
    <border>
      <left style="medium">
        <color indexed="64"/>
      </left>
      <right style="thick">
        <color rgb="FF0000FF"/>
      </right>
      <top style="medium">
        <color indexed="64"/>
      </top>
      <bottom style="thick">
        <color rgb="FF6600CC"/>
      </bottom>
      <diagonal/>
    </border>
    <border>
      <left/>
      <right/>
      <top/>
      <bottom style="thick">
        <color rgb="FF0000FF"/>
      </bottom>
      <diagonal/>
    </border>
    <border>
      <left/>
      <right style="thick">
        <color rgb="FF0000FF"/>
      </right>
      <top/>
      <bottom style="thick">
        <color rgb="FF0000FF"/>
      </bottom>
      <diagonal/>
    </border>
    <border>
      <left style="thin">
        <color theme="0" tint="-0.34998626667073579"/>
      </left>
      <right/>
      <top style="medium">
        <color indexed="64"/>
      </top>
      <bottom style="medium">
        <color indexed="64"/>
      </bottom>
      <diagonal/>
    </border>
    <border>
      <left style="thick">
        <color rgb="FF0000FF"/>
      </left>
      <right/>
      <top style="thin">
        <color rgb="FF0000FF"/>
      </top>
      <bottom/>
      <diagonal/>
    </border>
    <border>
      <left/>
      <right/>
      <top style="thin">
        <color rgb="FF0000FF"/>
      </top>
      <bottom/>
      <diagonal/>
    </border>
    <border>
      <left/>
      <right style="medium">
        <color auto="1"/>
      </right>
      <top/>
      <bottom style="thick">
        <color rgb="FF6600CC"/>
      </bottom>
      <diagonal/>
    </border>
    <border>
      <left style="medium">
        <color indexed="64"/>
      </left>
      <right/>
      <top/>
      <bottom style="thick">
        <color rgb="FF6600CC"/>
      </bottom>
      <diagonal/>
    </border>
    <border>
      <left style="thick">
        <color rgb="FF0000FF"/>
      </left>
      <right/>
      <top/>
      <bottom style="medium">
        <color indexed="64"/>
      </bottom>
      <diagonal/>
    </border>
    <border>
      <left style="thick">
        <color rgb="FF0000FF"/>
      </left>
      <right style="medium">
        <color indexed="64"/>
      </right>
      <top style="medium">
        <color indexed="64"/>
      </top>
      <bottom style="medium">
        <color indexed="64"/>
      </bottom>
      <diagonal/>
    </border>
    <border>
      <left style="thick">
        <color rgb="FF0000FF"/>
      </left>
      <right style="medium">
        <color indexed="64"/>
      </right>
      <top style="thin">
        <color indexed="64"/>
      </top>
      <bottom style="thick">
        <color rgb="FF6600CC"/>
      </bottom>
      <diagonal/>
    </border>
    <border>
      <left/>
      <right style="thick">
        <color rgb="FF6600CC"/>
      </right>
      <top style="thin">
        <color rgb="FF0000FF"/>
      </top>
      <bottom/>
      <diagonal/>
    </border>
    <border>
      <left style="thick">
        <color rgb="FF0000FF"/>
      </left>
      <right style="medium">
        <color indexed="64"/>
      </right>
      <top style="medium">
        <color indexed="64"/>
      </top>
      <bottom/>
      <diagonal/>
    </border>
    <border>
      <left style="thick">
        <color rgb="FF0000FF"/>
      </left>
      <right style="medium">
        <color indexed="64"/>
      </right>
      <top style="medium">
        <color indexed="64"/>
      </top>
      <bottom style="thick">
        <color rgb="FF6600CC"/>
      </bottom>
      <diagonal/>
    </border>
    <border>
      <left style="thick">
        <color rgb="FF0000FF"/>
      </left>
      <right style="thin">
        <color theme="0" tint="-0.34998626667073579"/>
      </right>
      <top style="medium">
        <color indexed="64"/>
      </top>
      <bottom style="thin">
        <color theme="0" tint="-0.24994659260841701"/>
      </bottom>
      <diagonal/>
    </border>
    <border>
      <left style="thin">
        <color theme="0" tint="-0.34998626667073579"/>
      </left>
      <right style="thin">
        <color theme="0" tint="-0.34998626667073579"/>
      </right>
      <top style="medium">
        <color indexed="64"/>
      </top>
      <bottom style="thin">
        <color theme="0" tint="-0.24994659260841701"/>
      </bottom>
      <diagonal/>
    </border>
    <border>
      <left style="thin">
        <color theme="0" tint="-0.34998626667073579"/>
      </left>
      <right style="medium">
        <color indexed="64"/>
      </right>
      <top style="medium">
        <color indexed="64"/>
      </top>
      <bottom style="thin">
        <color theme="0" tint="-0.24994659260841701"/>
      </bottom>
      <diagonal/>
    </border>
    <border>
      <left style="thick">
        <color rgb="FF0000FF"/>
      </left>
      <right style="thin">
        <color theme="0" tint="-0.34998626667073579"/>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24994659260841701"/>
      </top>
      <bottom style="thin">
        <color theme="0" tint="-0.24994659260841701"/>
      </bottom>
      <diagonal/>
    </border>
    <border>
      <left style="thin">
        <color theme="0" tint="-0.34998626667073579"/>
      </left>
      <right style="medium">
        <color indexed="64"/>
      </right>
      <top style="thin">
        <color theme="0" tint="-0.24994659260841701"/>
      </top>
      <bottom style="thin">
        <color theme="0" tint="-0.24994659260841701"/>
      </bottom>
      <diagonal/>
    </border>
    <border>
      <left style="medium">
        <color indexed="64"/>
      </left>
      <right style="thick">
        <color rgb="FF0000FF"/>
      </right>
      <top style="medium">
        <color indexed="64"/>
      </top>
      <bottom style="thin">
        <color theme="0" tint="-0.24994659260841701"/>
      </bottom>
      <diagonal/>
    </border>
    <border>
      <left style="medium">
        <color indexed="64"/>
      </left>
      <right style="thick">
        <color rgb="FF0000FF"/>
      </right>
      <top style="thin">
        <color theme="0" tint="-0.24994659260841701"/>
      </top>
      <bottom style="thin">
        <color theme="0" tint="-0.24994659260841701"/>
      </bottom>
      <diagonal/>
    </border>
    <border>
      <left/>
      <right style="medium">
        <color indexed="64"/>
      </right>
      <top style="thin">
        <color theme="0" tint="-0.24994659260841701"/>
      </top>
      <bottom style="medium">
        <color indexed="64"/>
      </bottom>
      <diagonal/>
    </border>
    <border>
      <left style="medium">
        <color indexed="64"/>
      </left>
      <right style="thick">
        <color rgb="FF0000FF"/>
      </right>
      <top style="thin">
        <color theme="0" tint="-0.24994659260841701"/>
      </top>
      <bottom style="medium">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indexed="64"/>
      </bottom>
      <diagonal/>
    </border>
    <border>
      <left style="thick">
        <color rgb="FF0000FF"/>
      </left>
      <right/>
      <top style="thin">
        <color theme="0" tint="-0.24994659260841701"/>
      </top>
      <bottom style="thin">
        <color theme="0" tint="-0.24994659260841701"/>
      </bottom>
      <diagonal/>
    </border>
    <border>
      <left style="thick">
        <color rgb="FF0000FF"/>
      </left>
      <right/>
      <top style="thin">
        <color theme="0" tint="-0.24994659260841701"/>
      </top>
      <bottom style="medium">
        <color indexed="64"/>
      </bottom>
      <diagonal/>
    </border>
    <border>
      <left style="thick">
        <color rgb="FF0000FF"/>
      </left>
      <right/>
      <top/>
      <bottom style="thin">
        <color theme="0" tint="-0.24994659260841701"/>
      </bottom>
      <diagonal/>
    </border>
    <border>
      <left style="thick">
        <color rgb="FF0000FF"/>
      </left>
      <right/>
      <top style="thick">
        <color rgb="FF290AAE"/>
      </top>
      <bottom/>
      <diagonal/>
    </border>
    <border>
      <left style="thick">
        <color rgb="FF0000FF"/>
      </left>
      <right/>
      <top style="medium">
        <color indexed="64"/>
      </top>
      <bottom style="thick">
        <color rgb="FF290AAE"/>
      </bottom>
      <diagonal/>
    </border>
    <border>
      <left style="thick">
        <color rgb="FF0000FF"/>
      </left>
      <right/>
      <top/>
      <bottom style="thick">
        <color rgb="FF290AAE"/>
      </bottom>
      <diagonal/>
    </border>
    <border>
      <left/>
      <right style="thick">
        <color rgb="FF6600CC"/>
      </right>
      <top style="thick">
        <color rgb="FF0000FF"/>
      </top>
      <bottom/>
      <diagonal/>
    </border>
    <border>
      <left style="medium">
        <color indexed="64"/>
      </left>
      <right style="thick">
        <color rgb="FF6600CC"/>
      </right>
      <top style="medium">
        <color indexed="64"/>
      </top>
      <bottom style="thin">
        <color theme="0" tint="-0.24994659260841701"/>
      </bottom>
      <diagonal/>
    </border>
    <border>
      <left style="medium">
        <color indexed="64"/>
      </left>
      <right style="thick">
        <color rgb="FF6600CC"/>
      </right>
      <top style="thin">
        <color theme="0" tint="-0.24994659260841701"/>
      </top>
      <bottom style="thin">
        <color theme="0" tint="-0.24994659260841701"/>
      </bottom>
      <diagonal/>
    </border>
    <border>
      <left style="medium">
        <color indexed="64"/>
      </left>
      <right style="thick">
        <color rgb="FF6600CC"/>
      </right>
      <top style="thin">
        <color theme="0" tint="-0.24994659260841701"/>
      </top>
      <bottom style="medium">
        <color indexed="64"/>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right style="thick">
        <color rgb="FF0000FF"/>
      </right>
      <top/>
      <bottom style="thin">
        <color theme="0" tint="-0.24994659260841701"/>
      </bottom>
      <diagonal/>
    </border>
    <border>
      <left/>
      <right style="thick">
        <color rgb="FF0000FF"/>
      </right>
      <top style="thin">
        <color theme="0" tint="-0.24994659260841701"/>
      </top>
      <bottom style="thin">
        <color theme="0" tint="-0.24994659260841701"/>
      </bottom>
      <diagonal/>
    </border>
    <border>
      <left style="thick">
        <color rgb="FF0000FF"/>
      </left>
      <right/>
      <top style="thick">
        <color rgb="FF6600CC"/>
      </top>
      <bottom style="thick">
        <color rgb="FF0000FF"/>
      </bottom>
      <diagonal/>
    </border>
    <border>
      <left style="thick">
        <color rgb="FF0000FF"/>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ck">
        <color rgb="FF0000FF"/>
      </left>
      <right style="medium">
        <color indexed="64"/>
      </right>
      <top/>
      <bottom style="thin">
        <color indexed="64"/>
      </bottom>
      <diagonal/>
    </border>
    <border>
      <left/>
      <right style="thick">
        <color rgb="FF6600CC"/>
      </right>
      <top style="thin">
        <color theme="0" tint="-0.24994659260841701"/>
      </top>
      <bottom style="thin">
        <color theme="0" tint="-0.24994659260841701"/>
      </bottom>
      <diagonal/>
    </border>
    <border>
      <left/>
      <right/>
      <top style="thin">
        <color indexed="64"/>
      </top>
      <bottom style="thick">
        <color rgb="FF6600CC"/>
      </bottom>
      <diagonal/>
    </border>
    <border>
      <left style="medium">
        <color indexed="64"/>
      </left>
      <right style="medium">
        <color indexed="64"/>
      </right>
      <top style="thin">
        <color theme="0" tint="-0.34998626667073579"/>
      </top>
      <bottom style="thin">
        <color theme="0" tint="-0.34998626667073579"/>
      </bottom>
      <diagonal/>
    </border>
    <border>
      <left style="medium">
        <color rgb="FF0000FF"/>
      </left>
      <right style="medium">
        <color rgb="FF0000FF"/>
      </right>
      <top style="medium">
        <color rgb="FF0000FF"/>
      </top>
      <bottom style="medium">
        <color rgb="FF0000FF"/>
      </bottom>
      <diagonal/>
    </border>
    <border>
      <left style="thin">
        <color rgb="FF0000FF"/>
      </left>
      <right style="thin">
        <color rgb="FF0000FF"/>
      </right>
      <top style="thin">
        <color rgb="FF0000FF"/>
      </top>
      <bottom style="thin">
        <color rgb="FF0000FF"/>
      </bottom>
      <diagonal/>
    </border>
    <border>
      <left style="thick">
        <color rgb="FF0000FF"/>
      </left>
      <right style="medium">
        <color indexed="64"/>
      </right>
      <top style="thick">
        <color rgb="FF6600CC"/>
      </top>
      <bottom style="medium">
        <color auto="1"/>
      </bottom>
      <diagonal/>
    </border>
    <border>
      <left style="thick">
        <color rgb="FF0000FF"/>
      </left>
      <right style="thin">
        <color indexed="64"/>
      </right>
      <top/>
      <bottom style="thin">
        <color indexed="64"/>
      </bottom>
      <diagonal/>
    </border>
    <border>
      <left/>
      <right style="medium">
        <color indexed="64"/>
      </right>
      <top style="thin">
        <color rgb="FF0000FF"/>
      </top>
      <bottom/>
      <diagonal/>
    </border>
    <border>
      <left/>
      <right style="thin">
        <color theme="0" tint="-0.34998626667073579"/>
      </right>
      <top style="medium">
        <color indexed="64"/>
      </top>
      <bottom style="thick">
        <color rgb="FF6600CC"/>
      </bottom>
      <diagonal/>
    </border>
    <border>
      <left style="thick">
        <color rgb="FF0000FF"/>
      </left>
      <right style="medium">
        <color auto="1"/>
      </right>
      <top style="medium">
        <color indexed="64"/>
      </top>
      <bottom style="thin">
        <color theme="0" tint="-0.24994659260841701"/>
      </bottom>
      <diagonal/>
    </border>
    <border>
      <left style="thick">
        <color rgb="FF0000FF"/>
      </left>
      <right style="medium">
        <color auto="1"/>
      </right>
      <top style="thin">
        <color theme="0" tint="-0.24994659260841701"/>
      </top>
      <bottom style="medium">
        <color indexed="64"/>
      </bottom>
      <diagonal/>
    </border>
  </borders>
  <cellStyleXfs count="4">
    <xf numFmtId="0" fontId="0" fillId="0" borderId="0"/>
    <xf numFmtId="43" fontId="3" fillId="0" borderId="0" applyFont="0" applyFill="0" applyBorder="0" applyAlignment="0" applyProtection="0"/>
    <xf numFmtId="0" fontId="17" fillId="0" borderId="0"/>
    <xf numFmtId="9" fontId="35" fillId="0" borderId="0" applyFont="0" applyFill="0" applyBorder="0" applyAlignment="0" applyProtection="0"/>
  </cellStyleXfs>
  <cellXfs count="308">
    <xf numFmtId="0" fontId="0" fillId="0" borderId="0" xfId="0"/>
    <xf numFmtId="2" fontId="2" fillId="11" borderId="35" xfId="0" applyNumberFormat="1" applyFont="1" applyFill="1" applyBorder="1"/>
    <xf numFmtId="0" fontId="0" fillId="0" borderId="28" xfId="0" applyBorder="1" applyAlignment="1">
      <alignment horizontal="center"/>
    </xf>
    <xf numFmtId="0" fontId="0" fillId="0" borderId="29" xfId="0" applyBorder="1" applyAlignment="1">
      <alignment horizontal="center"/>
    </xf>
    <xf numFmtId="0" fontId="2" fillId="9" borderId="7" xfId="0" applyFont="1" applyFill="1" applyBorder="1" applyAlignment="1">
      <alignment horizontal="center" vertical="top" wrapText="1"/>
    </xf>
    <xf numFmtId="0" fontId="2" fillId="9" borderId="11" xfId="0" applyFont="1" applyFill="1" applyBorder="1" applyAlignment="1">
      <alignment horizontal="center" vertical="top" wrapText="1"/>
    </xf>
    <xf numFmtId="2" fontId="12" fillId="9" borderId="11" xfId="0" applyNumberFormat="1" applyFont="1" applyFill="1" applyBorder="1" applyAlignment="1">
      <alignment horizontal="center" vertical="top" wrapText="1"/>
    </xf>
    <xf numFmtId="37" fontId="12" fillId="9" borderId="6" xfId="0" applyNumberFormat="1" applyFont="1" applyFill="1" applyBorder="1" applyAlignment="1">
      <alignment horizontal="center" vertical="top" wrapText="1"/>
    </xf>
    <xf numFmtId="0" fontId="2" fillId="3" borderId="28" xfId="0" applyFont="1" applyFill="1" applyBorder="1" applyAlignment="1">
      <alignment horizontal="center" vertical="top" wrapText="1"/>
    </xf>
    <xf numFmtId="0" fontId="2" fillId="3" borderId="32" xfId="0" applyFont="1" applyFill="1" applyBorder="1" applyAlignment="1">
      <alignment horizontal="center" vertical="top" wrapText="1"/>
    </xf>
    <xf numFmtId="0" fontId="2" fillId="10" borderId="27" xfId="0" applyFont="1" applyFill="1" applyBorder="1" applyAlignment="1">
      <alignment horizontal="center" vertical="top" wrapText="1"/>
    </xf>
    <xf numFmtId="0" fontId="0" fillId="3" borderId="11" xfId="0" applyFill="1" applyBorder="1"/>
    <xf numFmtId="0" fontId="1" fillId="0" borderId="0" xfId="0" applyFont="1" applyAlignment="1">
      <alignment horizontal="center"/>
    </xf>
    <xf numFmtId="0" fontId="8" fillId="0" borderId="18" xfId="0" applyFont="1" applyBorder="1" applyAlignment="1">
      <alignment horizontal="center"/>
    </xf>
    <xf numFmtId="0" fontId="1" fillId="0" borderId="18" xfId="0" applyFont="1" applyBorder="1" applyAlignment="1">
      <alignment horizontal="center"/>
    </xf>
    <xf numFmtId="0" fontId="0" fillId="0" borderId="18" xfId="0" applyBorder="1"/>
    <xf numFmtId="0" fontId="1" fillId="8" borderId="35" xfId="0" applyFont="1" applyFill="1" applyBorder="1"/>
    <xf numFmtId="0" fontId="0" fillId="8" borderId="35" xfId="0" applyFill="1" applyBorder="1" applyAlignment="1">
      <alignment horizontal="left"/>
    </xf>
    <xf numFmtId="4" fontId="0" fillId="8" borderId="35" xfId="0" applyNumberFormat="1" applyFill="1" applyBorder="1"/>
    <xf numFmtId="0" fontId="0" fillId="3" borderId="11" xfId="0" applyFill="1" applyBorder="1" applyAlignment="1">
      <alignment vertical="top"/>
    </xf>
    <xf numFmtId="0" fontId="0" fillId="3" borderId="33" xfId="0" applyFill="1" applyBorder="1" applyAlignment="1">
      <alignment vertical="top"/>
    </xf>
    <xf numFmtId="0" fontId="0" fillId="0" borderId="18" xfId="0" applyBorder="1" applyAlignment="1">
      <alignment horizontal="left"/>
    </xf>
    <xf numFmtId="0" fontId="0" fillId="0" borderId="19" xfId="0" applyBorder="1" applyAlignment="1">
      <alignment vertical="top"/>
    </xf>
    <xf numFmtId="0" fontId="2" fillId="2" borderId="28" xfId="0" applyFont="1" applyFill="1" applyBorder="1" applyAlignment="1">
      <alignment horizontal="center" vertical="top" wrapText="1"/>
    </xf>
    <xf numFmtId="0" fontId="2" fillId="2" borderId="29" xfId="0" applyFont="1" applyFill="1" applyBorder="1" applyAlignment="1">
      <alignment horizontal="center" vertical="top" wrapText="1"/>
    </xf>
    <xf numFmtId="0" fontId="1" fillId="8" borderId="40" xfId="0" applyFont="1" applyFill="1" applyBorder="1"/>
    <xf numFmtId="0" fontId="0" fillId="8" borderId="40" xfId="0" applyFill="1" applyBorder="1"/>
    <xf numFmtId="164" fontId="0" fillId="3" borderId="41" xfId="1" applyNumberFormat="1" applyFont="1" applyFill="1" applyBorder="1" applyProtection="1"/>
    <xf numFmtId="0" fontId="2" fillId="3" borderId="33" xfId="0" applyFont="1" applyFill="1" applyBorder="1" applyAlignment="1">
      <alignment horizontal="center" vertical="top" wrapText="1"/>
    </xf>
    <xf numFmtId="164" fontId="0" fillId="3" borderId="34" xfId="0" applyNumberFormat="1" applyFill="1" applyBorder="1"/>
    <xf numFmtId="164" fontId="0" fillId="0" borderId="18" xfId="1" applyNumberFormat="1" applyFont="1" applyBorder="1" applyAlignment="1" applyProtection="1">
      <alignment horizontal="center"/>
    </xf>
    <xf numFmtId="164" fontId="0" fillId="0" borderId="18" xfId="1" applyNumberFormat="1" applyFont="1" applyFill="1" applyBorder="1" applyProtection="1"/>
    <xf numFmtId="2" fontId="0" fillId="0" borderId="19" xfId="0" applyNumberFormat="1" applyBorder="1"/>
    <xf numFmtId="0" fontId="2" fillId="9" borderId="6" xfId="0" applyFont="1" applyFill="1" applyBorder="1" applyAlignment="1">
      <alignment horizontal="center" vertical="top" wrapText="1"/>
    </xf>
    <xf numFmtId="0" fontId="2" fillId="3" borderId="27" xfId="0" applyFont="1" applyFill="1" applyBorder="1" applyAlignment="1">
      <alignment horizontal="center" vertical="top" wrapText="1"/>
    </xf>
    <xf numFmtId="164" fontId="2" fillId="3" borderId="0" xfId="0" applyNumberFormat="1" applyFont="1" applyFill="1"/>
    <xf numFmtId="164" fontId="0" fillId="3" borderId="35" xfId="1" applyNumberFormat="1" applyFont="1" applyFill="1" applyBorder="1" applyProtection="1"/>
    <xf numFmtId="164" fontId="0" fillId="3" borderId="38" xfId="1" applyNumberFormat="1" applyFont="1" applyFill="1" applyBorder="1" applyProtection="1"/>
    <xf numFmtId="0" fontId="2" fillId="8" borderId="35" xfId="0" applyFont="1" applyFill="1" applyBorder="1"/>
    <xf numFmtId="0" fontId="0" fillId="8" borderId="35" xfId="0" applyFill="1" applyBorder="1"/>
    <xf numFmtId="0" fontId="0" fillId="8" borderId="51" xfId="0" applyFill="1" applyBorder="1"/>
    <xf numFmtId="0" fontId="0" fillId="11" borderId="42" xfId="0" applyFill="1" applyBorder="1"/>
    <xf numFmtId="0" fontId="0" fillId="11" borderId="43" xfId="0" applyFill="1" applyBorder="1"/>
    <xf numFmtId="164" fontId="0" fillId="11" borderId="43" xfId="1" applyNumberFormat="1" applyFont="1" applyFill="1" applyBorder="1" applyProtection="1"/>
    <xf numFmtId="164" fontId="0" fillId="11" borderId="44" xfId="1" applyNumberFormat="1" applyFont="1" applyFill="1" applyBorder="1" applyProtection="1"/>
    <xf numFmtId="0" fontId="2" fillId="11" borderId="4" xfId="0" applyFont="1" applyFill="1" applyBorder="1"/>
    <xf numFmtId="0" fontId="0" fillId="11" borderId="5" xfId="0" applyFill="1" applyBorder="1"/>
    <xf numFmtId="0" fontId="2" fillId="11" borderId="6" xfId="0" applyFont="1" applyFill="1" applyBorder="1"/>
    <xf numFmtId="0" fontId="0" fillId="11" borderId="7" xfId="0" applyFill="1" applyBorder="1"/>
    <xf numFmtId="0" fontId="0" fillId="11" borderId="28" xfId="0" applyFill="1" applyBorder="1" applyAlignment="1">
      <alignment horizontal="center"/>
    </xf>
    <xf numFmtId="164" fontId="2" fillId="11" borderId="6" xfId="1" applyNumberFormat="1" applyFont="1" applyFill="1" applyBorder="1" applyProtection="1"/>
    <xf numFmtId="164" fontId="2" fillId="11" borderId="45" xfId="1" applyNumberFormat="1" applyFont="1" applyFill="1" applyBorder="1" applyProtection="1"/>
    <xf numFmtId="2" fontId="2" fillId="11" borderId="50" xfId="0" applyNumberFormat="1" applyFont="1" applyFill="1" applyBorder="1"/>
    <xf numFmtId="0" fontId="2" fillId="11" borderId="49" xfId="0" applyFont="1" applyFill="1" applyBorder="1"/>
    <xf numFmtId="164" fontId="2" fillId="11" borderId="46" xfId="1" applyNumberFormat="1" applyFont="1" applyFill="1" applyBorder="1" applyAlignment="1" applyProtection="1">
      <alignment horizontal="center"/>
    </xf>
    <xf numFmtId="164" fontId="2" fillId="11" borderId="50" xfId="1" applyNumberFormat="1" applyFont="1" applyFill="1" applyBorder="1" applyAlignment="1" applyProtection="1">
      <alignment horizontal="center"/>
    </xf>
    <xf numFmtId="164" fontId="2" fillId="11" borderId="47" xfId="1" applyNumberFormat="1" applyFont="1" applyFill="1" applyBorder="1" applyAlignment="1" applyProtection="1">
      <alignment horizontal="center"/>
    </xf>
    <xf numFmtId="0" fontId="0" fillId="11" borderId="52" xfId="0" applyFill="1" applyBorder="1"/>
    <xf numFmtId="164" fontId="0" fillId="11" borderId="54" xfId="0" applyNumberFormat="1" applyFill="1" applyBorder="1"/>
    <xf numFmtId="164" fontId="2" fillId="4" borderId="37" xfId="1" applyNumberFormat="1" applyFont="1" applyFill="1" applyBorder="1" applyProtection="1"/>
    <xf numFmtId="164" fontId="2" fillId="4" borderId="35" xfId="1" applyNumberFormat="1" applyFont="1" applyFill="1" applyBorder="1" applyProtection="1"/>
    <xf numFmtId="164" fontId="2" fillId="4" borderId="38" xfId="1" applyNumberFormat="1" applyFont="1" applyFill="1" applyBorder="1" applyProtection="1"/>
    <xf numFmtId="164" fontId="2" fillId="11" borderId="39" xfId="1" applyNumberFormat="1" applyFont="1" applyFill="1" applyBorder="1" applyProtection="1"/>
    <xf numFmtId="164" fontId="2" fillId="11" borderId="36" xfId="1" applyNumberFormat="1" applyFont="1" applyFill="1" applyBorder="1" applyProtection="1"/>
    <xf numFmtId="164" fontId="2" fillId="11" borderId="37" xfId="1" applyNumberFormat="1" applyFont="1" applyFill="1" applyBorder="1" applyProtection="1"/>
    <xf numFmtId="164" fontId="2" fillId="11" borderId="35" xfId="1" applyNumberFormat="1" applyFont="1" applyFill="1" applyBorder="1" applyProtection="1"/>
    <xf numFmtId="0" fontId="18" fillId="0" borderId="7" xfId="0" applyFont="1" applyBorder="1" applyAlignment="1">
      <alignment horizontal="center" vertical="top" wrapText="1"/>
    </xf>
    <xf numFmtId="0" fontId="0" fillId="0" borderId="23" xfId="0" applyBorder="1"/>
    <xf numFmtId="0" fontId="0" fillId="0" borderId="31" xfId="0" applyBorder="1" applyAlignment="1">
      <alignment horizontal="center" vertical="top"/>
    </xf>
    <xf numFmtId="0" fontId="0" fillId="0" borderId="0" xfId="0" applyAlignment="1">
      <alignment horizontal="left" vertical="top"/>
    </xf>
    <xf numFmtId="0" fontId="0" fillId="0" borderId="0" xfId="0" applyAlignment="1">
      <alignment horizontal="left"/>
    </xf>
    <xf numFmtId="0" fontId="0" fillId="0" borderId="58" xfId="0" applyBorder="1" applyProtection="1">
      <protection locked="0"/>
    </xf>
    <xf numFmtId="0" fontId="2" fillId="10" borderId="63" xfId="0" applyFont="1" applyFill="1" applyBorder="1" applyAlignment="1">
      <alignment horizontal="center" vertical="top" wrapText="1"/>
    </xf>
    <xf numFmtId="164" fontId="2" fillId="11" borderId="64" xfId="1" applyNumberFormat="1" applyFont="1" applyFill="1" applyBorder="1" applyProtection="1"/>
    <xf numFmtId="0" fontId="0" fillId="0" borderId="66" xfId="0" applyBorder="1"/>
    <xf numFmtId="0" fontId="0" fillId="0" borderId="67" xfId="0" applyBorder="1"/>
    <xf numFmtId="0" fontId="0" fillId="0" borderId="68" xfId="0" applyBorder="1"/>
    <xf numFmtId="0" fontId="2" fillId="3" borderId="72" xfId="0" applyFont="1" applyFill="1" applyBorder="1" applyAlignment="1">
      <alignment horizontal="center" vertical="top" wrapText="1"/>
    </xf>
    <xf numFmtId="0" fontId="0" fillId="3" borderId="73" xfId="0" applyFill="1" applyBorder="1"/>
    <xf numFmtId="164" fontId="2" fillId="11" borderId="76" xfId="1" applyNumberFormat="1" applyFont="1" applyFill="1" applyBorder="1" applyProtection="1"/>
    <xf numFmtId="37" fontId="2" fillId="11" borderId="77" xfId="1" applyNumberFormat="1" applyFont="1" applyFill="1" applyBorder="1" applyProtection="1"/>
    <xf numFmtId="37" fontId="2" fillId="11" borderId="78" xfId="1" applyNumberFormat="1" applyFont="1" applyFill="1" applyBorder="1" applyProtection="1"/>
    <xf numFmtId="0" fontId="7" fillId="0" borderId="23" xfId="0" applyFont="1" applyBorder="1" applyAlignment="1">
      <alignment horizontal="left" wrapText="1"/>
    </xf>
    <xf numFmtId="0" fontId="2" fillId="10" borderId="79" xfId="0" applyFont="1" applyFill="1" applyBorder="1" applyAlignment="1">
      <alignment horizontal="center" vertical="top" wrapText="1"/>
    </xf>
    <xf numFmtId="0" fontId="0" fillId="0" borderId="28" xfId="0" applyBorder="1" applyAlignment="1">
      <alignment horizontal="center" vertical="top"/>
    </xf>
    <xf numFmtId="0" fontId="18" fillId="0" borderId="11" xfId="0" applyFont="1" applyBorder="1" applyAlignment="1">
      <alignment horizontal="center" vertical="top" wrapText="1"/>
    </xf>
    <xf numFmtId="164" fontId="0" fillId="8" borderId="39" xfId="0" applyNumberFormat="1" applyFill="1" applyBorder="1" applyAlignment="1">
      <alignment horizontal="left"/>
    </xf>
    <xf numFmtId="0" fontId="0" fillId="0" borderId="29" xfId="0" applyBorder="1" applyAlignment="1">
      <alignment horizontal="center" vertical="top"/>
    </xf>
    <xf numFmtId="0" fontId="2" fillId="3" borderId="85" xfId="0" applyFont="1" applyFill="1" applyBorder="1" applyAlignment="1">
      <alignment horizontal="center" vertical="top" wrapText="1"/>
    </xf>
    <xf numFmtId="164" fontId="0" fillId="3" borderId="86" xfId="1" applyNumberFormat="1" applyFont="1" applyFill="1" applyBorder="1" applyAlignment="1" applyProtection="1">
      <alignment horizontal="center"/>
    </xf>
    <xf numFmtId="0" fontId="0" fillId="3" borderId="85" xfId="0" applyFill="1" applyBorder="1" applyAlignment="1">
      <alignment horizontal="center" vertical="top"/>
    </xf>
    <xf numFmtId="164" fontId="0" fillId="3" borderId="88" xfId="1" applyNumberFormat="1" applyFont="1" applyFill="1" applyBorder="1" applyProtection="1"/>
    <xf numFmtId="164" fontId="0" fillId="3" borderId="74" xfId="1" applyNumberFormat="1" applyFont="1" applyFill="1" applyBorder="1" applyProtection="1"/>
    <xf numFmtId="164" fontId="0" fillId="3" borderId="89" xfId="1" applyNumberFormat="1" applyFont="1" applyFill="1" applyBorder="1" applyProtection="1"/>
    <xf numFmtId="0" fontId="0" fillId="0" borderId="0" xfId="0" applyAlignment="1">
      <alignment horizontal="center"/>
    </xf>
    <xf numFmtId="0" fontId="0" fillId="0" borderId="69" xfId="0" applyBorder="1"/>
    <xf numFmtId="0" fontId="0" fillId="0" borderId="70" xfId="0" applyBorder="1" applyAlignment="1">
      <alignment horizontal="left"/>
    </xf>
    <xf numFmtId="0" fontId="1" fillId="11" borderId="75" xfId="0" applyFont="1" applyFill="1" applyBorder="1"/>
    <xf numFmtId="0" fontId="1" fillId="11" borderId="51" xfId="0" applyFont="1" applyFill="1" applyBorder="1"/>
    <xf numFmtId="0" fontId="2" fillId="11" borderId="37" xfId="0" applyFont="1" applyFill="1" applyBorder="1"/>
    <xf numFmtId="0" fontId="2" fillId="0" borderId="0" xfId="0" applyFont="1"/>
    <xf numFmtId="0" fontId="1" fillId="11" borderId="77" xfId="0" applyFont="1" applyFill="1" applyBorder="1"/>
    <xf numFmtId="0" fontId="2" fillId="11" borderId="77" xfId="0" applyFont="1" applyFill="1" applyBorder="1"/>
    <xf numFmtId="2" fontId="2" fillId="11" borderId="77" xfId="0" applyNumberFormat="1" applyFont="1" applyFill="1" applyBorder="1"/>
    <xf numFmtId="164" fontId="0" fillId="0" borderId="0" xfId="1" applyNumberFormat="1" applyFont="1" applyBorder="1" applyProtection="1"/>
    <xf numFmtId="164" fontId="0" fillId="0" borderId="0" xfId="0" applyNumberFormat="1"/>
    <xf numFmtId="0" fontId="16" fillId="0" borderId="0" xfId="0" applyFont="1" applyAlignment="1">
      <alignment horizontal="left" vertical="top"/>
    </xf>
    <xf numFmtId="0" fontId="0" fillId="0" borderId="0" xfId="0" applyAlignment="1">
      <alignment vertical="top"/>
    </xf>
    <xf numFmtId="0" fontId="15" fillId="0" borderId="0" xfId="0" applyFont="1" applyAlignment="1">
      <alignment vertical="top"/>
    </xf>
    <xf numFmtId="0" fontId="16" fillId="0" borderId="0" xfId="0" applyFont="1" applyAlignment="1">
      <alignment vertical="top"/>
    </xf>
    <xf numFmtId="2" fontId="0" fillId="0" borderId="0" xfId="0" applyNumberFormat="1"/>
    <xf numFmtId="164" fontId="0" fillId="0" borderId="0" xfId="1" applyNumberFormat="1" applyFont="1" applyFill="1" applyBorder="1" applyProtection="1"/>
    <xf numFmtId="164" fontId="2" fillId="7" borderId="90" xfId="0" applyNumberFormat="1" applyFont="1" applyFill="1" applyBorder="1"/>
    <xf numFmtId="164" fontId="2" fillId="7" borderId="91" xfId="0" applyNumberFormat="1" applyFont="1" applyFill="1" applyBorder="1"/>
    <xf numFmtId="164" fontId="2" fillId="7" borderId="92" xfId="0" applyNumberFormat="1" applyFont="1" applyFill="1" applyBorder="1"/>
    <xf numFmtId="164" fontId="2" fillId="7" borderId="93" xfId="0" applyNumberFormat="1" applyFont="1" applyFill="1" applyBorder="1"/>
    <xf numFmtId="164" fontId="2" fillId="7" borderId="94" xfId="0" applyNumberFormat="1" applyFont="1" applyFill="1" applyBorder="1"/>
    <xf numFmtId="164" fontId="2" fillId="7" borderId="95" xfId="0" applyNumberFormat="1" applyFont="1" applyFill="1" applyBorder="1"/>
    <xf numFmtId="164" fontId="2" fillId="0" borderId="57" xfId="0" applyNumberFormat="1" applyFont="1" applyBorder="1" applyProtection="1">
      <protection locked="0"/>
    </xf>
    <xf numFmtId="164" fontId="2" fillId="0" borderId="55" xfId="0" applyNumberFormat="1" applyFont="1" applyBorder="1" applyProtection="1">
      <protection locked="0"/>
    </xf>
    <xf numFmtId="164" fontId="0" fillId="3" borderId="57" xfId="0" applyNumberFormat="1" applyFill="1" applyBorder="1"/>
    <xf numFmtId="164" fontId="0" fillId="3" borderId="96" xfId="0" applyNumberFormat="1" applyFill="1" applyBorder="1"/>
    <xf numFmtId="164" fontId="2" fillId="0" borderId="58" xfId="0" applyNumberFormat="1" applyFont="1" applyBorder="1" applyProtection="1">
      <protection locked="0"/>
    </xf>
    <xf numFmtId="164" fontId="2" fillId="0" borderId="56" xfId="0" applyNumberFormat="1" applyFont="1" applyBorder="1" applyProtection="1">
      <protection locked="0"/>
    </xf>
    <xf numFmtId="164" fontId="0" fillId="3" borderId="58" xfId="0" applyNumberFormat="1" applyFill="1" applyBorder="1"/>
    <xf numFmtId="164" fontId="0" fillId="3" borderId="97" xfId="0" applyNumberFormat="1" applyFill="1" applyBorder="1"/>
    <xf numFmtId="164" fontId="2" fillId="0" borderId="59" xfId="0" applyNumberFormat="1" applyFont="1" applyBorder="1" applyProtection="1">
      <protection locked="0"/>
    </xf>
    <xf numFmtId="164" fontId="2" fillId="0" borderId="98" xfId="0" applyNumberFormat="1" applyFont="1" applyBorder="1" applyProtection="1">
      <protection locked="0"/>
    </xf>
    <xf numFmtId="4" fontId="0" fillId="0" borderId="57" xfId="0" applyNumberFormat="1" applyBorder="1" applyProtection="1">
      <protection locked="0"/>
    </xf>
    <xf numFmtId="164" fontId="0" fillId="0" borderId="96" xfId="0" applyNumberFormat="1" applyBorder="1" applyAlignment="1" applyProtection="1">
      <alignment horizontal="left"/>
      <protection locked="0"/>
    </xf>
    <xf numFmtId="0" fontId="0" fillId="0" borderId="58" xfId="0" applyBorder="1" applyAlignment="1" applyProtection="1">
      <alignment horizontal="left"/>
      <protection locked="0"/>
    </xf>
    <xf numFmtId="0" fontId="0" fillId="6" borderId="101" xfId="0" applyFill="1" applyBorder="1" applyAlignment="1" applyProtection="1">
      <alignment horizontal="left"/>
      <protection locked="0"/>
    </xf>
    <xf numFmtId="4" fontId="0" fillId="0" borderId="58" xfId="0" applyNumberFormat="1" applyBorder="1" applyProtection="1">
      <protection locked="0"/>
    </xf>
    <xf numFmtId="164" fontId="0" fillId="0" borderId="97" xfId="0" applyNumberFormat="1" applyBorder="1" applyAlignment="1" applyProtection="1">
      <alignment horizontal="left"/>
      <protection locked="0"/>
    </xf>
    <xf numFmtId="0" fontId="0" fillId="0" borderId="59" xfId="0" applyBorder="1" applyAlignment="1" applyProtection="1">
      <alignment horizontal="left"/>
      <protection locked="0"/>
    </xf>
    <xf numFmtId="0" fontId="0" fillId="6" borderId="102" xfId="0" applyFill="1" applyBorder="1" applyAlignment="1" applyProtection="1">
      <alignment horizontal="left"/>
      <protection locked="0"/>
    </xf>
    <xf numFmtId="4" fontId="0" fillId="0" borderId="59" xfId="0" applyNumberFormat="1" applyBorder="1" applyProtection="1">
      <protection locked="0"/>
    </xf>
    <xf numFmtId="164" fontId="0" fillId="0" borderId="99" xfId="0" applyNumberFormat="1" applyBorder="1" applyAlignment="1" applyProtection="1">
      <alignment horizontal="left"/>
      <protection locked="0"/>
    </xf>
    <xf numFmtId="164" fontId="0" fillId="3" borderId="57" xfId="0" applyNumberFormat="1" applyFill="1" applyBorder="1" applyAlignment="1">
      <alignment vertical="top"/>
    </xf>
    <xf numFmtId="164" fontId="0" fillId="3" borderId="58" xfId="0" applyNumberFormat="1" applyFill="1" applyBorder="1" applyAlignment="1">
      <alignment vertical="top"/>
    </xf>
    <xf numFmtId="164" fontId="0" fillId="3" borderId="59" xfId="0" applyNumberFormat="1" applyFill="1" applyBorder="1" applyAlignment="1">
      <alignment vertical="top"/>
    </xf>
    <xf numFmtId="0" fontId="8" fillId="0" borderId="71" xfId="0" applyFont="1" applyBorder="1"/>
    <xf numFmtId="0" fontId="0" fillId="0" borderId="71" xfId="0" applyBorder="1"/>
    <xf numFmtId="0" fontId="0" fillId="0" borderId="105" xfId="0" applyBorder="1" applyAlignment="1" applyProtection="1">
      <alignment horizontal="right" vertical="center"/>
      <protection locked="0"/>
    </xf>
    <xf numFmtId="0" fontId="0" fillId="0" borderId="103" xfId="0" applyBorder="1" applyAlignment="1" applyProtection="1">
      <alignment horizontal="right" vertical="center"/>
      <protection locked="0"/>
    </xf>
    <xf numFmtId="0" fontId="0" fillId="0" borderId="104" xfId="0" applyBorder="1" applyAlignment="1" applyProtection="1">
      <alignment horizontal="right" vertical="center"/>
      <protection locked="0"/>
    </xf>
    <xf numFmtId="0" fontId="0" fillId="8" borderId="75" xfId="0" applyFill="1" applyBorder="1" applyAlignment="1">
      <alignment horizontal="right" vertical="center"/>
    </xf>
    <xf numFmtId="0" fontId="0" fillId="0" borderId="66" xfId="0" applyBorder="1" applyAlignment="1">
      <alignment horizontal="right" vertical="center"/>
    </xf>
    <xf numFmtId="0" fontId="2" fillId="9" borderId="85" xfId="0" applyFont="1" applyFill="1" applyBorder="1" applyAlignment="1">
      <alignment horizontal="center" vertical="top" wrapText="1"/>
    </xf>
    <xf numFmtId="0" fontId="0" fillId="8" borderId="86" xfId="0" applyFill="1" applyBorder="1"/>
    <xf numFmtId="0" fontId="0" fillId="11" borderId="66" xfId="0" applyFill="1" applyBorder="1"/>
    <xf numFmtId="0" fontId="1" fillId="11" borderId="108" xfId="0" applyFont="1" applyFill="1" applyBorder="1"/>
    <xf numFmtId="0" fontId="0" fillId="0" borderId="109" xfId="0" applyBorder="1"/>
    <xf numFmtId="0" fontId="0" fillId="0" borderId="21" xfId="0" applyBorder="1"/>
    <xf numFmtId="0" fontId="15" fillId="0" borderId="19" xfId="0" applyFont="1" applyBorder="1" applyAlignment="1">
      <alignment horizontal="left" vertical="top"/>
    </xf>
    <xf numFmtId="0" fontId="16" fillId="0" borderId="21" xfId="0" applyFont="1" applyBorder="1" applyAlignment="1">
      <alignment horizontal="left" vertical="top"/>
    </xf>
    <xf numFmtId="164" fontId="0" fillId="3" borderId="110" xfId="0" applyNumberFormat="1" applyFill="1" applyBorder="1" applyAlignment="1">
      <alignment vertical="top"/>
    </xf>
    <xf numFmtId="164" fontId="0" fillId="3" borderId="111" xfId="0" applyNumberFormat="1" applyFill="1" applyBorder="1" applyAlignment="1">
      <alignment vertical="top"/>
    </xf>
    <xf numFmtId="164" fontId="0" fillId="3" borderId="112" xfId="0" applyNumberFormat="1" applyFill="1" applyBorder="1" applyAlignment="1">
      <alignment vertical="top"/>
    </xf>
    <xf numFmtId="37" fontId="0" fillId="0" borderId="116" xfId="1" applyNumberFormat="1" applyFont="1" applyBorder="1" applyProtection="1">
      <protection locked="0"/>
    </xf>
    <xf numFmtId="37" fontId="0" fillId="0" borderId="117" xfId="1" applyNumberFormat="1" applyFont="1" applyBorder="1" applyProtection="1">
      <protection locked="0"/>
    </xf>
    <xf numFmtId="2" fontId="0" fillId="0" borderId="57" xfId="0" applyNumberFormat="1" applyBorder="1" applyProtection="1">
      <protection locked="0"/>
    </xf>
    <xf numFmtId="2" fontId="0" fillId="0" borderId="58" xfId="0" applyNumberFormat="1" applyBorder="1" applyProtection="1">
      <protection locked="0"/>
    </xf>
    <xf numFmtId="0" fontId="0" fillId="0" borderId="105" xfId="0" applyBorder="1" applyProtection="1">
      <protection locked="0"/>
    </xf>
    <xf numFmtId="0" fontId="0" fillId="0" borderId="103" xfId="0" applyBorder="1" applyProtection="1">
      <protection locked="0"/>
    </xf>
    <xf numFmtId="0" fontId="2" fillId="5" borderId="100" xfId="0" applyFont="1" applyFill="1" applyBorder="1" applyAlignment="1" applyProtection="1">
      <alignment horizontal="left"/>
      <protection locked="0"/>
    </xf>
    <xf numFmtId="0" fontId="2" fillId="5" borderId="101" xfId="0" applyFont="1" applyFill="1" applyBorder="1" applyAlignment="1" applyProtection="1">
      <alignment horizontal="left"/>
      <protection locked="0"/>
    </xf>
    <xf numFmtId="0" fontId="0" fillId="0" borderId="57" xfId="0" applyBorder="1" applyAlignment="1" applyProtection="1">
      <alignment horizontal="left" vertical="center"/>
      <protection locked="0"/>
    </xf>
    <xf numFmtId="0" fontId="0" fillId="0" borderId="58" xfId="0" applyBorder="1" applyAlignment="1" applyProtection="1">
      <alignment horizontal="left" vertical="center"/>
      <protection locked="0"/>
    </xf>
    <xf numFmtId="0" fontId="0" fillId="0" borderId="74" xfId="0" applyBorder="1" applyProtection="1">
      <protection locked="0"/>
    </xf>
    <xf numFmtId="0" fontId="0" fillId="0" borderId="10" xfId="0" applyBorder="1" applyProtection="1">
      <protection locked="0"/>
    </xf>
    <xf numFmtId="0" fontId="0" fillId="5" borderId="10" xfId="0" applyFill="1" applyBorder="1" applyAlignment="1" applyProtection="1">
      <alignment horizontal="left"/>
      <protection locked="0"/>
    </xf>
    <xf numFmtId="2" fontId="0" fillId="0" borderId="9" xfId="0" applyNumberFormat="1" applyBorder="1" applyProtection="1">
      <protection locked="0"/>
    </xf>
    <xf numFmtId="164" fontId="2" fillId="0" borderId="1" xfId="1" applyNumberFormat="1" applyFont="1" applyBorder="1" applyAlignment="1" applyProtection="1">
      <alignment horizontal="right"/>
      <protection locked="0"/>
    </xf>
    <xf numFmtId="2" fontId="0" fillId="0" borderId="10" xfId="0" applyNumberFormat="1" applyBorder="1" applyProtection="1">
      <protection locked="0"/>
    </xf>
    <xf numFmtId="164" fontId="0" fillId="0" borderId="0" xfId="1" applyNumberFormat="1" applyFont="1" applyBorder="1" applyAlignment="1" applyProtection="1">
      <alignment horizontal="right"/>
      <protection locked="0"/>
    </xf>
    <xf numFmtId="0" fontId="2" fillId="0" borderId="10" xfId="0" applyFont="1" applyBorder="1" applyProtection="1">
      <protection locked="0"/>
    </xf>
    <xf numFmtId="164" fontId="0" fillId="0" borderId="3" xfId="0" applyNumberFormat="1" applyBorder="1" applyProtection="1">
      <protection locked="0"/>
    </xf>
    <xf numFmtId="0" fontId="0" fillId="0" borderId="3" xfId="0" applyBorder="1" applyProtection="1">
      <protection locked="0"/>
    </xf>
    <xf numFmtId="0" fontId="0" fillId="0" borderId="0" xfId="0" applyAlignment="1">
      <alignment horizontal="center" vertical="top" wrapText="1"/>
    </xf>
    <xf numFmtId="0" fontId="0" fillId="5" borderId="58" xfId="0" applyFill="1" applyBorder="1" applyAlignment="1" applyProtection="1">
      <alignment horizontal="left"/>
      <protection locked="0"/>
    </xf>
    <xf numFmtId="0" fontId="2" fillId="0" borderId="18" xfId="0" applyFont="1" applyBorder="1"/>
    <xf numFmtId="164" fontId="0" fillId="0" borderId="18" xfId="1" applyNumberFormat="1" applyFont="1" applyFill="1" applyBorder="1" applyAlignment="1" applyProtection="1">
      <alignment horizontal="center"/>
    </xf>
    <xf numFmtId="0" fontId="0" fillId="0" borderId="77" xfId="0" applyBorder="1"/>
    <xf numFmtId="0" fontId="1" fillId="11" borderId="118" xfId="0" applyFont="1" applyFill="1" applyBorder="1"/>
    <xf numFmtId="0" fontId="0" fillId="0" borderId="119" xfId="0" applyBorder="1" applyProtection="1">
      <protection locked="0"/>
    </xf>
    <xf numFmtId="164" fontId="0" fillId="0" borderId="120" xfId="0" applyNumberFormat="1" applyBorder="1" applyProtection="1">
      <protection locked="0"/>
    </xf>
    <xf numFmtId="164" fontId="0" fillId="0" borderId="120" xfId="1" applyNumberFormat="1" applyFont="1" applyBorder="1" applyAlignment="1" applyProtection="1">
      <alignment horizontal="right"/>
      <protection locked="0"/>
    </xf>
    <xf numFmtId="164" fontId="2" fillId="3" borderId="88" xfId="0" applyNumberFormat="1" applyFont="1" applyFill="1" applyBorder="1"/>
    <xf numFmtId="164" fontId="2" fillId="3" borderId="121" xfId="0" applyNumberFormat="1" applyFont="1" applyFill="1" applyBorder="1"/>
    <xf numFmtId="164" fontId="0" fillId="3" borderId="21" xfId="0" applyNumberFormat="1" applyFill="1" applyBorder="1"/>
    <xf numFmtId="164" fontId="0" fillId="3" borderId="122" xfId="0" applyNumberFormat="1" applyFill="1" applyBorder="1"/>
    <xf numFmtId="164" fontId="2" fillId="3" borderId="119" xfId="0" applyNumberFormat="1" applyFont="1" applyFill="1" applyBorder="1"/>
    <xf numFmtId="0" fontId="0" fillId="8" borderId="89" xfId="0" applyFill="1" applyBorder="1"/>
    <xf numFmtId="164" fontId="0" fillId="8" borderId="123" xfId="1" applyNumberFormat="1" applyFont="1" applyFill="1" applyBorder="1" applyAlignment="1" applyProtection="1">
      <alignment horizontal="center"/>
    </xf>
    <xf numFmtId="39" fontId="0" fillId="8" borderId="40" xfId="1" applyNumberFormat="1" applyFont="1" applyFill="1" applyBorder="1" applyAlignment="1" applyProtection="1">
      <alignment horizontal="center"/>
    </xf>
    <xf numFmtId="0" fontId="0" fillId="5" borderId="124" xfId="0" applyFill="1" applyBorder="1" applyAlignment="1" applyProtection="1">
      <alignment horizontal="left"/>
      <protection locked="0"/>
    </xf>
    <xf numFmtId="0" fontId="2" fillId="0" borderId="58" xfId="0" applyFont="1" applyBorder="1" applyProtection="1">
      <protection locked="0"/>
    </xf>
    <xf numFmtId="0" fontId="4" fillId="0" borderId="58" xfId="0" applyFont="1" applyBorder="1" applyProtection="1">
      <protection locked="0"/>
    </xf>
    <xf numFmtId="164" fontId="0" fillId="0" borderId="97" xfId="0" applyNumberFormat="1" applyBorder="1" applyProtection="1">
      <protection locked="0"/>
    </xf>
    <xf numFmtId="164" fontId="0" fillId="3" borderId="119" xfId="1" applyNumberFormat="1" applyFont="1" applyFill="1" applyBorder="1" applyProtection="1"/>
    <xf numFmtId="164" fontId="2" fillId="3" borderId="58" xfId="0" applyNumberFormat="1" applyFont="1" applyFill="1" applyBorder="1"/>
    <xf numFmtId="164" fontId="0" fillId="3" borderId="111" xfId="0" applyNumberFormat="1" applyFill="1" applyBorder="1"/>
    <xf numFmtId="2" fontId="2" fillId="0" borderId="0" xfId="0" applyNumberFormat="1" applyFont="1"/>
    <xf numFmtId="0" fontId="0" fillId="0" borderId="12" xfId="0" applyBorder="1" applyAlignment="1">
      <alignment horizontal="center"/>
    </xf>
    <xf numFmtId="0" fontId="0" fillId="0" borderId="12" xfId="0" applyBorder="1"/>
    <xf numFmtId="42" fontId="6" fillId="0" borderId="12" xfId="0" applyNumberFormat="1" applyFont="1" applyBorder="1"/>
    <xf numFmtId="0" fontId="2" fillId="0" borderId="18" xfId="0" applyFont="1" applyBorder="1" applyAlignment="1">
      <alignment horizontal="center" vertical="top" wrapText="1"/>
    </xf>
    <xf numFmtId="0" fontId="8" fillId="0" borderId="18" xfId="0" applyFont="1" applyBorder="1" applyAlignment="1">
      <alignment horizontal="center" vertical="top" wrapText="1"/>
    </xf>
    <xf numFmtId="0" fontId="2" fillId="0" borderId="19" xfId="0" applyFont="1" applyBorder="1" applyAlignment="1">
      <alignment horizontal="center" vertical="top" wrapText="1"/>
    </xf>
    <xf numFmtId="165" fontId="0" fillId="0" borderId="0" xfId="0" applyNumberFormat="1"/>
    <xf numFmtId="3" fontId="0" fillId="0" borderId="0" xfId="0" applyNumberFormat="1"/>
    <xf numFmtId="42" fontId="0" fillId="0" borderId="21" xfId="0" applyNumberFormat="1" applyBorder="1"/>
    <xf numFmtId="0" fontId="2" fillId="0" borderId="23" xfId="0" applyFont="1" applyBorder="1"/>
    <xf numFmtId="165" fontId="0" fillId="0" borderId="23" xfId="0" applyNumberFormat="1" applyBorder="1"/>
    <xf numFmtId="3" fontId="0" fillId="0" borderId="23" xfId="0" applyNumberFormat="1" applyBorder="1"/>
    <xf numFmtId="42" fontId="0" fillId="0" borderId="24" xfId="0" applyNumberFormat="1" applyBorder="1"/>
    <xf numFmtId="0" fontId="2" fillId="0" borderId="17" xfId="0" applyFont="1" applyBorder="1" applyAlignment="1">
      <alignment horizontal="center" vertical="top" wrapText="1"/>
    </xf>
    <xf numFmtId="0" fontId="8" fillId="0" borderId="18" xfId="0" applyFont="1" applyBorder="1" applyAlignment="1">
      <alignment wrapText="1"/>
    </xf>
    <xf numFmtId="0" fontId="2" fillId="0" borderId="20" xfId="0" applyFont="1" applyBorder="1" applyAlignment="1">
      <alignment horizontal="center" vertical="top" wrapText="1"/>
    </xf>
    <xf numFmtId="0" fontId="5" fillId="0" borderId="0" xfId="0" applyFont="1"/>
    <xf numFmtId="165" fontId="0" fillId="0" borderId="21" xfId="0" applyNumberFormat="1" applyBorder="1"/>
    <xf numFmtId="0" fontId="0" fillId="0" borderId="20" xfId="0" applyBorder="1"/>
    <xf numFmtId="0" fontId="0" fillId="0" borderId="22" xfId="0" applyBorder="1"/>
    <xf numFmtId="0" fontId="0" fillId="0" borderId="24" xfId="0" applyBorder="1"/>
    <xf numFmtId="0" fontId="24" fillId="3" borderId="126" xfId="0" applyFont="1" applyFill="1" applyBorder="1" applyAlignment="1">
      <alignment horizontal="left" vertical="top" wrapText="1"/>
    </xf>
    <xf numFmtId="0" fontId="25" fillId="0" borderId="0" xfId="0" applyFont="1" applyAlignment="1">
      <alignment horizontal="left" vertical="top" wrapText="1"/>
    </xf>
    <xf numFmtId="0" fontId="26" fillId="0" borderId="0" xfId="0" applyFont="1" applyAlignment="1">
      <alignment horizontal="left" vertical="top" wrapText="1"/>
    </xf>
    <xf numFmtId="0" fontId="28" fillId="0" borderId="0" xfId="0" applyFont="1" applyAlignment="1">
      <alignment horizontal="left" vertical="top" wrapText="1"/>
    </xf>
    <xf numFmtId="0" fontId="30" fillId="0" borderId="0" xfId="0" applyFont="1" applyAlignment="1">
      <alignment horizontal="left" vertical="top" wrapText="1"/>
    </xf>
    <xf numFmtId="0" fontId="31" fillId="0" borderId="0" xfId="0" applyFont="1" applyAlignment="1">
      <alignment horizontal="left" vertical="top" wrapText="1"/>
    </xf>
    <xf numFmtId="0" fontId="23" fillId="10" borderId="125" xfId="0" applyFont="1" applyFill="1" applyBorder="1" applyAlignment="1">
      <alignment horizontal="center" vertical="top" wrapText="1"/>
    </xf>
    <xf numFmtId="0" fontId="23" fillId="0" borderId="0" xfId="0" applyFont="1" applyAlignment="1" applyProtection="1">
      <alignment horizontal="left" vertical="top" wrapText="1"/>
      <protection locked="0"/>
    </xf>
    <xf numFmtId="0" fontId="0" fillId="0" borderId="0" xfId="0" applyProtection="1">
      <protection locked="0"/>
    </xf>
    <xf numFmtId="0" fontId="25" fillId="0" borderId="0" xfId="0" applyFont="1" applyAlignment="1" applyProtection="1">
      <alignment horizontal="left" vertical="top" wrapText="1"/>
      <protection locked="0"/>
    </xf>
    <xf numFmtId="0" fontId="13" fillId="9" borderId="128" xfId="0" applyFont="1" applyFill="1" applyBorder="1" applyAlignment="1">
      <alignment horizontal="center" vertical="top" wrapText="1"/>
    </xf>
    <xf numFmtId="0" fontId="0" fillId="0" borderId="127" xfId="0" applyBorder="1" applyAlignment="1">
      <alignment wrapText="1"/>
    </xf>
    <xf numFmtId="0" fontId="0" fillId="0" borderId="127" xfId="0" applyBorder="1"/>
    <xf numFmtId="165" fontId="0" fillId="0" borderId="24" xfId="0" applyNumberFormat="1" applyBorder="1"/>
    <xf numFmtId="164" fontId="2" fillId="3" borderId="55" xfId="0" applyNumberFormat="1" applyFont="1" applyFill="1" applyBorder="1"/>
    <xf numFmtId="164" fontId="2" fillId="3" borderId="56" xfId="0" applyNumberFormat="1" applyFont="1" applyFill="1" applyBorder="1"/>
    <xf numFmtId="164" fontId="2" fillId="3" borderId="98" xfId="0" applyNumberFormat="1" applyFont="1" applyFill="1" applyBorder="1"/>
    <xf numFmtId="164" fontId="2" fillId="3" borderId="130" xfId="1" applyNumberFormat="1" applyFont="1" applyFill="1" applyBorder="1" applyProtection="1"/>
    <xf numFmtId="0" fontId="2" fillId="3" borderId="7" xfId="0" applyFont="1" applyFill="1" applyBorder="1" applyAlignment="1">
      <alignment horizontal="center" vertical="top" wrapText="1"/>
    </xf>
    <xf numFmtId="164" fontId="2" fillId="3" borderId="131" xfId="0" applyNumberFormat="1" applyFont="1" applyFill="1" applyBorder="1"/>
    <xf numFmtId="164" fontId="2" fillId="3" borderId="132" xfId="0" applyNumberFormat="1" applyFont="1" applyFill="1" applyBorder="1"/>
    <xf numFmtId="164" fontId="2" fillId="3" borderId="89" xfId="1" applyNumberFormat="1" applyFont="1" applyFill="1" applyBorder="1" applyProtection="1"/>
    <xf numFmtId="10" fontId="6" fillId="0" borderId="12" xfId="3" applyNumberFormat="1" applyFont="1" applyBorder="1" applyProtection="1"/>
    <xf numFmtId="10" fontId="6" fillId="0" borderId="12" xfId="3" applyNumberFormat="1" applyFont="1" applyFill="1" applyBorder="1" applyProtection="1"/>
    <xf numFmtId="0" fontId="2" fillId="6" borderId="100" xfId="0" applyFont="1" applyFill="1" applyBorder="1" applyAlignment="1" applyProtection="1">
      <alignment horizontal="left"/>
      <protection locked="0"/>
    </xf>
    <xf numFmtId="0" fontId="2" fillId="0" borderId="12" xfId="0" applyFont="1" applyBorder="1"/>
    <xf numFmtId="0" fontId="21" fillId="0" borderId="39" xfId="0" applyFont="1" applyBorder="1" applyAlignment="1">
      <alignment horizontal="center" vertical="top" wrapText="1"/>
    </xf>
    <xf numFmtId="0" fontId="21" fillId="0" borderId="37" xfId="0" applyFont="1" applyBorder="1" applyAlignment="1">
      <alignment horizontal="center" vertical="top" wrapText="1"/>
    </xf>
    <xf numFmtId="0" fontId="2" fillId="3" borderId="62" xfId="0" applyFont="1" applyFill="1" applyBorder="1" applyAlignment="1">
      <alignment horizontal="center" vertical="top"/>
    </xf>
    <xf numFmtId="0" fontId="0" fillId="3" borderId="30" xfId="0" applyFill="1" applyBorder="1" applyAlignment="1">
      <alignment horizontal="center" vertical="top"/>
    </xf>
    <xf numFmtId="0" fontId="2" fillId="0" borderId="66" xfId="0" applyFont="1" applyBorder="1" applyAlignment="1">
      <alignment horizontal="left" wrapText="1"/>
    </xf>
    <xf numFmtId="0" fontId="0" fillId="0" borderId="0" xfId="0" applyAlignment="1">
      <alignment horizontal="left" wrapText="1"/>
    </xf>
    <xf numFmtId="0" fontId="9" fillId="3" borderId="67" xfId="0" applyFont="1" applyFill="1" applyBorder="1" applyAlignment="1">
      <alignment horizontal="center"/>
    </xf>
    <xf numFmtId="0" fontId="10" fillId="0" borderId="68" xfId="0" applyFont="1" applyBorder="1"/>
    <xf numFmtId="0" fontId="0" fillId="0" borderId="68" xfId="0" applyBorder="1"/>
    <xf numFmtId="0" fontId="2" fillId="7" borderId="80" xfId="0" applyFont="1" applyFill="1" applyBorder="1" applyAlignment="1">
      <alignment horizontal="center" vertical="top" wrapText="1"/>
    </xf>
    <xf numFmtId="0" fontId="2" fillId="7" borderId="129" xfId="0" applyFont="1" applyFill="1" applyBorder="1" applyAlignment="1">
      <alignment horizontal="center" vertical="top" wrapText="1"/>
    </xf>
    <xf numFmtId="0" fontId="2" fillId="7" borderId="65" xfId="0" applyFont="1" applyFill="1" applyBorder="1" applyAlignment="1">
      <alignment horizontal="center" vertical="top" wrapText="1"/>
    </xf>
    <xf numFmtId="0" fontId="2" fillId="7" borderId="82" xfId="0" applyFont="1" applyFill="1" applyBorder="1" applyAlignment="1">
      <alignment horizontal="center" vertical="top" wrapText="1"/>
    </xf>
    <xf numFmtId="0" fontId="2" fillId="0" borderId="66" xfId="0" applyFont="1" applyBorder="1" applyAlignment="1">
      <alignment horizontal="left" vertical="top" wrapText="1"/>
    </xf>
    <xf numFmtId="0" fontId="0" fillId="0" borderId="0" xfId="0" applyAlignment="1">
      <alignment horizontal="left" vertical="top"/>
    </xf>
    <xf numFmtId="0" fontId="0" fillId="0" borderId="0" xfId="0" applyAlignment="1">
      <alignment horizontal="left"/>
    </xf>
    <xf numFmtId="0" fontId="0" fillId="0" borderId="65" xfId="0" applyBorder="1" applyAlignment="1">
      <alignment horizontal="left" vertical="top"/>
    </xf>
    <xf numFmtId="0" fontId="0" fillId="0" borderId="23" xfId="0" applyBorder="1" applyAlignment="1">
      <alignment horizontal="left" vertical="top"/>
    </xf>
    <xf numFmtId="0" fontId="0" fillId="0" borderId="23" xfId="0" applyBorder="1" applyAlignment="1">
      <alignment horizontal="left"/>
    </xf>
    <xf numFmtId="0" fontId="22" fillId="0" borderId="8" xfId="0" applyFont="1" applyBorder="1" applyAlignment="1">
      <alignment horizontal="center" vertical="top"/>
    </xf>
    <xf numFmtId="0" fontId="22" fillId="0" borderId="2" xfId="0" applyFont="1" applyBorder="1" applyAlignment="1">
      <alignment horizontal="center" vertical="top"/>
    </xf>
    <xf numFmtId="0" fontId="22" fillId="0" borderId="83" xfId="0" applyFont="1" applyBorder="1" applyAlignment="1">
      <alignment horizontal="center" vertical="top"/>
    </xf>
    <xf numFmtId="0" fontId="22" fillId="0" borderId="82" xfId="0" applyFont="1" applyBorder="1" applyAlignment="1">
      <alignment horizontal="center" vertical="top"/>
    </xf>
    <xf numFmtId="0" fontId="9" fillId="3" borderId="113" xfId="0" applyFont="1" applyFill="1" applyBorder="1" applyAlignment="1">
      <alignment horizontal="left" vertical="top"/>
    </xf>
    <xf numFmtId="0" fontId="10" fillId="0" borderId="114" xfId="0" applyFont="1" applyBorder="1" applyAlignment="1">
      <alignment horizontal="left" vertical="top"/>
    </xf>
    <xf numFmtId="0" fontId="0" fillId="0" borderId="114" xfId="0" applyBorder="1"/>
    <xf numFmtId="0" fontId="0" fillId="0" borderId="115" xfId="0" applyBorder="1"/>
    <xf numFmtId="0" fontId="2" fillId="7" borderId="61" xfId="0" applyFont="1" applyFill="1" applyBorder="1" applyAlignment="1">
      <alignment horizontal="center" vertical="top" wrapText="1"/>
    </xf>
    <xf numFmtId="0" fontId="2" fillId="0" borderId="60" xfId="0" applyFont="1" applyBorder="1" applyAlignment="1">
      <alignment horizontal="center" vertical="top" wrapText="1"/>
    </xf>
    <xf numFmtId="0" fontId="2" fillId="3" borderId="31" xfId="0" applyFont="1" applyFill="1" applyBorder="1" applyAlignment="1">
      <alignment horizontal="center" vertical="top"/>
    </xf>
    <xf numFmtId="0" fontId="1" fillId="11" borderId="107" xfId="0" applyFont="1" applyFill="1" applyBorder="1" applyAlignment="1">
      <alignment horizontal="left" vertical="top"/>
    </xf>
    <xf numFmtId="0" fontId="0" fillId="11" borderId="53" xfId="0" applyFill="1" applyBorder="1" applyAlignment="1">
      <alignment horizontal="left" vertical="top"/>
    </xf>
    <xf numFmtId="0" fontId="0" fillId="11" borderId="49" xfId="0" applyFill="1" applyBorder="1" applyAlignment="1">
      <alignment horizontal="left" vertical="top"/>
    </xf>
    <xf numFmtId="0" fontId="11" fillId="11" borderId="106" xfId="0" applyFont="1" applyFill="1" applyBorder="1" applyAlignment="1">
      <alignment horizontal="left" vertical="top"/>
    </xf>
    <xf numFmtId="0" fontId="11" fillId="11" borderId="42" xfId="0" applyFont="1" applyFill="1" applyBorder="1" applyAlignment="1">
      <alignment horizontal="left" vertical="top"/>
    </xf>
    <xf numFmtId="0" fontId="8" fillId="0" borderId="71" xfId="0" applyFont="1" applyBorder="1" applyAlignment="1">
      <alignment horizontal="left" vertical="top"/>
    </xf>
    <xf numFmtId="0" fontId="8" fillId="0" borderId="18" xfId="0" applyFont="1" applyBorder="1" applyAlignment="1">
      <alignment horizontal="left" vertical="top"/>
    </xf>
    <xf numFmtId="0" fontId="0" fillId="0" borderId="0" xfId="0"/>
    <xf numFmtId="0" fontId="0" fillId="0" borderId="66" xfId="0" applyBorder="1" applyAlignment="1">
      <alignment horizontal="left" vertical="top"/>
    </xf>
    <xf numFmtId="0" fontId="0" fillId="0" borderId="0" xfId="0" applyAlignment="1">
      <alignment horizontal="left" vertical="top" wrapText="1"/>
    </xf>
    <xf numFmtId="0" fontId="0" fillId="0" borderId="84" xfId="0" applyBorder="1" applyAlignment="1">
      <alignment horizontal="left" vertical="top" wrapText="1"/>
    </xf>
    <xf numFmtId="0" fontId="0" fillId="0" borderId="4" xfId="0" applyBorder="1" applyAlignment="1">
      <alignment horizontal="left" vertical="top" wrapText="1"/>
    </xf>
    <xf numFmtId="0" fontId="0" fillId="7" borderId="80" xfId="0" applyFill="1" applyBorder="1" applyAlignment="1">
      <alignment horizontal="center" vertical="top" wrapText="1"/>
    </xf>
    <xf numFmtId="0" fontId="0" fillId="7" borderId="81" xfId="0" applyFill="1" applyBorder="1" applyAlignment="1">
      <alignment horizontal="center" vertical="top" wrapText="1"/>
    </xf>
    <xf numFmtId="0" fontId="0" fillId="0" borderId="87" xfId="0" applyBorder="1" applyAlignment="1">
      <alignment horizontal="center" vertical="top" wrapText="1"/>
    </xf>
    <xf numFmtId="0" fontId="0" fillId="7" borderId="84" xfId="0" applyFill="1" applyBorder="1" applyAlignment="1">
      <alignment horizontal="center" vertical="top" wrapText="1"/>
    </xf>
    <xf numFmtId="0" fontId="0" fillId="7" borderId="4" xfId="0" applyFill="1" applyBorder="1" applyAlignment="1">
      <alignment horizontal="center" vertical="top" wrapText="1"/>
    </xf>
    <xf numFmtId="0" fontId="0" fillId="0" borderId="48" xfId="0" applyBorder="1" applyAlignment="1">
      <alignment horizontal="center" vertical="top" wrapText="1"/>
    </xf>
    <xf numFmtId="0" fontId="0" fillId="7" borderId="66" xfId="0" applyFill="1" applyBorder="1" applyAlignment="1">
      <alignment horizontal="center" vertical="top" wrapText="1"/>
    </xf>
    <xf numFmtId="0" fontId="0" fillId="7" borderId="21" xfId="0" applyFill="1" applyBorder="1" applyAlignment="1">
      <alignment horizontal="center" vertical="top" wrapText="1"/>
    </xf>
    <xf numFmtId="0" fontId="0" fillId="7" borderId="48" xfId="0" applyFill="1" applyBorder="1" applyAlignment="1">
      <alignment horizontal="center" vertical="top" wrapText="1"/>
    </xf>
    <xf numFmtId="0" fontId="2" fillId="3" borderId="14" xfId="0" applyFont="1" applyFill="1" applyBorder="1" applyAlignment="1">
      <alignment horizontal="center"/>
    </xf>
    <xf numFmtId="0" fontId="0" fillId="3" borderId="15" xfId="0" applyFill="1" applyBorder="1" applyAlignment="1">
      <alignment horizontal="center"/>
    </xf>
    <xf numFmtId="0" fontId="0" fillId="3" borderId="16" xfId="0" applyFill="1" applyBorder="1" applyAlignment="1">
      <alignment horizontal="center"/>
    </xf>
    <xf numFmtId="0" fontId="2" fillId="0" borderId="25" xfId="0" applyFont="1" applyBorder="1" applyAlignment="1">
      <alignment horizontal="center" vertical="top"/>
    </xf>
    <xf numFmtId="0" fontId="0" fillId="0" borderId="13" xfId="0" applyBorder="1" applyAlignment="1">
      <alignment horizontal="center" vertical="top"/>
    </xf>
    <xf numFmtId="0" fontId="0" fillId="0" borderId="26" xfId="0" applyBorder="1" applyAlignment="1">
      <alignment horizontal="center" vertical="top"/>
    </xf>
  </cellXfs>
  <cellStyles count="4">
    <cellStyle name="Comma" xfId="1" builtinId="3"/>
    <cellStyle name="Normal" xfId="0" builtinId="0"/>
    <cellStyle name="Normal 2" xfId="2" xr:uid="{00000000-0005-0000-0000-00000200000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9FF33"/>
      <color rgb="FF66FF33"/>
      <color rgb="FF0000FF"/>
      <color rgb="FF6600CC"/>
      <color rgb="FFFFFFFF"/>
      <color rgb="FFFFFF99"/>
      <color rgb="FFFFFFCC"/>
      <color rgb="FF290AAE"/>
      <color rgb="FF6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6</xdr:col>
      <xdr:colOff>76200</xdr:colOff>
      <xdr:row>53</xdr:row>
      <xdr:rowOff>95250</xdr:rowOff>
    </xdr:from>
    <xdr:ext cx="184731" cy="264560"/>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7553325" y="91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35"/>
  <sheetViews>
    <sheetView tabSelected="1" workbookViewId="0"/>
  </sheetViews>
  <sheetFormatPr defaultRowHeight="12.75" x14ac:dyDescent="0.2"/>
  <cols>
    <col min="1" max="1" width="108.7109375" customWidth="1"/>
  </cols>
  <sheetData>
    <row r="1" spans="1:1" ht="19.5" thickBot="1" x14ac:dyDescent="0.25">
      <c r="A1" s="231" t="s">
        <v>101</v>
      </c>
    </row>
    <row r="2" spans="1:1" s="233" customFormat="1" ht="11.25" customHeight="1" x14ac:dyDescent="0.2">
      <c r="A2" s="232"/>
    </row>
    <row r="3" spans="1:1" ht="15.75" x14ac:dyDescent="0.2">
      <c r="A3" s="225" t="s">
        <v>98</v>
      </c>
    </row>
    <row r="4" spans="1:1" ht="30" x14ac:dyDescent="0.2">
      <c r="A4" s="226" t="s">
        <v>104</v>
      </c>
    </row>
    <row r="5" spans="1:1" ht="12.75" customHeight="1" x14ac:dyDescent="0.2">
      <c r="A5" s="226"/>
    </row>
    <row r="6" spans="1:1" ht="15" x14ac:dyDescent="0.2">
      <c r="A6" s="226" t="s">
        <v>102</v>
      </c>
    </row>
    <row r="7" spans="1:1" ht="12.75" customHeight="1" x14ac:dyDescent="0.2">
      <c r="A7" s="226"/>
    </row>
    <row r="8" spans="1:1" ht="20.25" customHeight="1" x14ac:dyDescent="0.2">
      <c r="A8" s="227" t="s">
        <v>112</v>
      </c>
    </row>
    <row r="9" spans="1:1" ht="12.75" customHeight="1" x14ac:dyDescent="0.2">
      <c r="A9" s="227"/>
    </row>
    <row r="10" spans="1:1" ht="30" x14ac:dyDescent="0.2">
      <c r="A10" s="226" t="s">
        <v>108</v>
      </c>
    </row>
    <row r="11" spans="1:1" ht="12.75" customHeight="1" x14ac:dyDescent="0.2">
      <c r="A11" s="226"/>
    </row>
    <row r="12" spans="1:1" ht="15" x14ac:dyDescent="0.2">
      <c r="A12" s="226" t="s">
        <v>109</v>
      </c>
    </row>
    <row r="13" spans="1:1" ht="12.75" customHeight="1" x14ac:dyDescent="0.2">
      <c r="A13" s="226"/>
    </row>
    <row r="14" spans="1:1" ht="15" x14ac:dyDescent="0.2">
      <c r="A14" s="228" t="s">
        <v>110</v>
      </c>
    </row>
    <row r="15" spans="1:1" ht="12.75" customHeight="1" x14ac:dyDescent="0.2">
      <c r="A15" s="226"/>
    </row>
    <row r="16" spans="1:1" ht="31.5" customHeight="1" x14ac:dyDescent="0.2">
      <c r="A16" s="228" t="s">
        <v>111</v>
      </c>
    </row>
    <row r="17" spans="1:1" s="233" customFormat="1" ht="12.75" customHeight="1" x14ac:dyDescent="0.2">
      <c r="A17" s="234"/>
    </row>
    <row r="18" spans="1:1" ht="15" x14ac:dyDescent="0.2">
      <c r="A18" s="229" t="s">
        <v>103</v>
      </c>
    </row>
    <row r="19" spans="1:1" ht="12.75" customHeight="1" x14ac:dyDescent="0.2">
      <c r="A19" s="226"/>
    </row>
    <row r="20" spans="1:1" ht="12.75" customHeight="1" x14ac:dyDescent="0.2">
      <c r="A20" s="226"/>
    </row>
    <row r="21" spans="1:1" ht="28.5" x14ac:dyDescent="0.2">
      <c r="A21" s="230" t="s">
        <v>122</v>
      </c>
    </row>
    <row r="22" spans="1:1" ht="12.75" customHeight="1" x14ac:dyDescent="0.2">
      <c r="A22" s="226"/>
    </row>
    <row r="23" spans="1:1" ht="15.75" x14ac:dyDescent="0.2">
      <c r="A23" s="225" t="s">
        <v>100</v>
      </c>
    </row>
    <row r="24" spans="1:1" ht="12.75" customHeight="1" x14ac:dyDescent="0.2">
      <c r="A24" s="226"/>
    </row>
    <row r="25" spans="1:1" ht="30" x14ac:dyDescent="0.2">
      <c r="A25" s="226" t="s">
        <v>104</v>
      </c>
    </row>
    <row r="26" spans="1:1" ht="12.75" customHeight="1" x14ac:dyDescent="0.2">
      <c r="A26" s="226"/>
    </row>
    <row r="27" spans="1:1" ht="30" x14ac:dyDescent="0.2">
      <c r="A27" s="226" t="s">
        <v>105</v>
      </c>
    </row>
    <row r="28" spans="1:1" ht="12.75" customHeight="1" x14ac:dyDescent="0.2">
      <c r="A28" s="226"/>
    </row>
    <row r="29" spans="1:1" ht="15" x14ac:dyDescent="0.2">
      <c r="A29" s="227" t="s">
        <v>99</v>
      </c>
    </row>
    <row r="30" spans="1:1" ht="12.75" customHeight="1" x14ac:dyDescent="0.2">
      <c r="A30" s="227"/>
    </row>
    <row r="31" spans="1:1" ht="30" x14ac:dyDescent="0.2">
      <c r="A31" s="226" t="s">
        <v>106</v>
      </c>
    </row>
    <row r="32" spans="1:1" ht="12.75" customHeight="1" x14ac:dyDescent="0.2"/>
    <row r="33" spans="1:1" ht="30" x14ac:dyDescent="0.2">
      <c r="A33" s="226" t="s">
        <v>107</v>
      </c>
    </row>
    <row r="34" spans="1:1" ht="12.75" customHeight="1" x14ac:dyDescent="0.2">
      <c r="A34" s="226"/>
    </row>
    <row r="35" spans="1:1" ht="84" customHeight="1" x14ac:dyDescent="0.2">
      <c r="A35" s="228" t="s">
        <v>114</v>
      </c>
    </row>
  </sheetData>
  <sheetProtection algorithmName="SHA-512" hashValue="k1wRN8GE0/3aNt3/xMaTgai1xegxbYGSItUyxsdpJzDiY8Kf/fgYkY4U+ZOvu/PTIOGBI8WMemkjTwE7CIwQQw==" saltValue="UuyzujLEv7oXdIUIhDa2JA==" spinCount="100000" sheet="1" objects="1" scenarios="1"/>
  <pageMargins left="0.7" right="0.7" top="1" bottom="0.5" header="0.3" footer="0.3"/>
  <pageSetup scale="85" orientation="portrait" r:id="rId1"/>
  <headerFooter>
    <oddHeader xml:space="preserve">&amp;CJames Madison University
FY 2015 Budget Revision
Salary and Benefits Calculations  </oddHeader>
    <oddFooter>&amp;L&amp;8FY15 Budget Rvsn Sal Calc Instruction&amp;R&amp;8Page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V67"/>
  <sheetViews>
    <sheetView zoomScale="80" zoomScaleNormal="80" zoomScaleSheetLayoutView="50" workbookViewId="0">
      <selection activeCell="M13" sqref="M13"/>
    </sheetView>
  </sheetViews>
  <sheetFormatPr defaultColWidth="8.85546875" defaultRowHeight="12.75" x14ac:dyDescent="0.2"/>
  <cols>
    <col min="1" max="1" width="9.7109375" customWidth="1"/>
    <col min="2" max="2" width="45.28515625" customWidth="1"/>
    <col min="3" max="3" width="34.7109375" customWidth="1"/>
    <col min="4" max="4" width="10.7109375" customWidth="1"/>
    <col min="5" max="5" width="12.7109375" customWidth="1"/>
    <col min="6" max="9" width="10.7109375" customWidth="1"/>
    <col min="10" max="10" width="9.7109375" customWidth="1"/>
    <col min="11" max="11" width="10.85546875" customWidth="1"/>
    <col min="13" max="14" width="10.7109375" customWidth="1"/>
    <col min="15" max="15" width="12.140625" customWidth="1"/>
    <col min="16" max="16" width="11.42578125" customWidth="1"/>
  </cols>
  <sheetData>
    <row r="1" spans="1:16" ht="13.5" customHeight="1" thickBot="1" x14ac:dyDescent="0.25">
      <c r="E1" s="94"/>
    </row>
    <row r="2" spans="1:16" ht="28.5" customHeight="1" thickTop="1" thickBot="1" x14ac:dyDescent="0.25">
      <c r="A2" s="274" t="s">
        <v>61</v>
      </c>
      <c r="B2" s="275"/>
      <c r="C2" s="276"/>
      <c r="D2" s="276"/>
      <c r="E2" s="277"/>
      <c r="F2" s="75"/>
      <c r="G2" s="76"/>
      <c r="H2" s="76"/>
      <c r="I2" s="76"/>
      <c r="J2" s="76"/>
      <c r="K2" s="76"/>
      <c r="L2" s="76"/>
      <c r="M2" s="76"/>
      <c r="N2" s="76"/>
      <c r="O2" s="76"/>
      <c r="P2" s="95"/>
    </row>
    <row r="3" spans="1:16" s="70" customFormat="1" ht="26.25" customHeight="1" thickTop="1" thickBot="1" x14ac:dyDescent="0.25">
      <c r="A3" s="255" t="s">
        <v>73</v>
      </c>
      <c r="B3" s="256"/>
      <c r="C3" s="256"/>
      <c r="D3" s="256"/>
      <c r="E3" s="256"/>
      <c r="F3" s="278" t="s">
        <v>113</v>
      </c>
      <c r="G3" s="279"/>
      <c r="H3" s="279"/>
      <c r="I3" s="279"/>
      <c r="J3" s="279"/>
      <c r="K3" s="279"/>
      <c r="L3" s="279"/>
      <c r="M3" s="251" t="s">
        <v>95</v>
      </c>
      <c r="N3" s="252"/>
      <c r="O3" s="82"/>
      <c r="P3" s="96"/>
    </row>
    <row r="4" spans="1:16" ht="27" customHeight="1" thickTop="1" thickBot="1" x14ac:dyDescent="0.25">
      <c r="A4" s="236" t="s">
        <v>5</v>
      </c>
      <c r="B4" s="2" t="s">
        <v>2</v>
      </c>
      <c r="C4" s="2" t="s">
        <v>3</v>
      </c>
      <c r="D4" s="2" t="s">
        <v>1</v>
      </c>
      <c r="E4" s="3" t="s">
        <v>7</v>
      </c>
      <c r="F4" s="253" t="s">
        <v>49</v>
      </c>
      <c r="G4" s="254"/>
      <c r="H4" s="254"/>
      <c r="I4" s="254"/>
      <c r="J4" s="254"/>
      <c r="K4" s="254"/>
      <c r="L4" s="254"/>
      <c r="M4" s="84"/>
      <c r="N4" s="68"/>
      <c r="O4" s="8" t="s">
        <v>20</v>
      </c>
      <c r="P4" s="77" t="s">
        <v>21</v>
      </c>
    </row>
    <row r="5" spans="1:16" ht="93" customHeight="1" thickBot="1" x14ac:dyDescent="0.25">
      <c r="A5" s="235" t="s">
        <v>74</v>
      </c>
      <c r="B5" s="4" t="s">
        <v>75</v>
      </c>
      <c r="C5" s="5" t="s">
        <v>89</v>
      </c>
      <c r="D5" s="6" t="s">
        <v>76</v>
      </c>
      <c r="E5" s="7" t="s">
        <v>77</v>
      </c>
      <c r="F5" s="72" t="s">
        <v>56</v>
      </c>
      <c r="G5" s="10" t="s">
        <v>57</v>
      </c>
      <c r="H5" s="10" t="s">
        <v>69</v>
      </c>
      <c r="I5" s="10" t="s">
        <v>70</v>
      </c>
      <c r="J5" s="10" t="s">
        <v>71</v>
      </c>
      <c r="K5" s="10" t="s">
        <v>68</v>
      </c>
      <c r="L5" s="83" t="s">
        <v>72</v>
      </c>
      <c r="M5" s="85" t="s">
        <v>93</v>
      </c>
      <c r="N5" s="66" t="s">
        <v>94</v>
      </c>
      <c r="O5" s="11"/>
      <c r="P5" s="78"/>
    </row>
    <row r="6" spans="1:16" x14ac:dyDescent="0.2">
      <c r="A6" s="163"/>
      <c r="B6" s="167"/>
      <c r="C6" s="165" t="s">
        <v>37</v>
      </c>
      <c r="D6" s="161"/>
      <c r="E6" s="159"/>
      <c r="F6" s="112">
        <f>ROUND(IF($C6="Choose Full-Time Position Type:", 0,$E6*VLOOKUP($C6,'Benefit Look Up'!$B$22:$C$31,2,FALSE)),0)</f>
        <v>0</v>
      </c>
      <c r="G6" s="113">
        <f>ROUND(IF($C6="Choose Full-Time Position Type:", 0,$E6*VLOOKUP($C6,'Benefit Look Up'!$B$22:$D$31,3,FALSE)),0)</f>
        <v>0</v>
      </c>
      <c r="H6" s="113">
        <f>ROUND(IF($C6="Choose Full-Time Position Type:", 0,$E6*VLOOKUP($C6,'Benefit Look Up'!$B$22:$E$31,4,FALSE)),0)</f>
        <v>0</v>
      </c>
      <c r="I6" s="113">
        <f>IFERROR(ROUND(IF($D6="", 0,$D6*VLOOKUP($C6,'Benefit Look Up'!$B$22:$F$31,5,FALSE)),0), "          -     ")</f>
        <v>0</v>
      </c>
      <c r="J6" s="113">
        <f>ROUND(IF($C6="Choose Full-Time Position Type:", 0,$E6*VLOOKUP($C6,'Benefit Look Up'!$B$22:$G$31,6,FALSE)),0)</f>
        <v>0</v>
      </c>
      <c r="K6" s="113">
        <f>ROUND(IF($C6="Choose Full-Time Position Type:", 0,$E6*VLOOKUP($C6,'Benefit Look Up'!$B$22:$H$31,7,FALSE)),0)</f>
        <v>0</v>
      </c>
      <c r="L6" s="114">
        <f>ROUND(IF($C6="Choose Full-Time Position Type:", 0,$E6*VLOOKUP($C6,'Benefit Look Up'!$B$22:$I$31,8,FALSE)),0)</f>
        <v>0</v>
      </c>
      <c r="M6" s="118"/>
      <c r="N6" s="119"/>
      <c r="O6" s="120">
        <f>SUM(F6:N6)</f>
        <v>0</v>
      </c>
      <c r="P6" s="121">
        <f t="shared" ref="P6:P26" si="0">SUM(E6,O6)</f>
        <v>0</v>
      </c>
    </row>
    <row r="7" spans="1:16" x14ac:dyDescent="0.2">
      <c r="A7" s="164"/>
      <c r="B7" s="168"/>
      <c r="C7" s="166" t="s">
        <v>37</v>
      </c>
      <c r="D7" s="162"/>
      <c r="E7" s="160"/>
      <c r="F7" s="115">
        <f>ROUND(IF($C7="Choose Full-Time Position Type:", 0,$E7*VLOOKUP($C7,'Benefit Look Up'!$B$22:$C$31,2,FALSE)),0)</f>
        <v>0</v>
      </c>
      <c r="G7" s="116">
        <f>ROUND(IF($C7="Choose Full-Time Position Type:", 0,$E7*VLOOKUP($C7,'Benefit Look Up'!$B$22:$D$31,3,FALSE)),0)</f>
        <v>0</v>
      </c>
      <c r="H7" s="116">
        <f>ROUND(IF($C7="Choose Full-Time Position Type:", 0,$E7*VLOOKUP($C7,'Benefit Look Up'!$B$22:$E$31,4,FALSE)),0)</f>
        <v>0</v>
      </c>
      <c r="I7" s="116">
        <f>IFERROR(ROUND(IF($D7="", 0,$D7*VLOOKUP($C7,'Benefit Look Up'!$B$22:$F$31,5,FALSE)),0), "          -     ")</f>
        <v>0</v>
      </c>
      <c r="J7" s="116">
        <f>ROUND(IF($C7="Choose Full-Time Position Type:", 0,$E7*VLOOKUP($C7,'Benefit Look Up'!$B$22:$G$31,6,FALSE)),0)</f>
        <v>0</v>
      </c>
      <c r="K7" s="116">
        <f>ROUND(IF($C7="Choose Full-Time Position Type:", 0,$E7*VLOOKUP($C7,'Benefit Look Up'!$B$22:$H$31,7,FALSE)),0)</f>
        <v>0</v>
      </c>
      <c r="L7" s="117">
        <f>ROUND(IF($C7="Choose Full-Time Position Type:", 0,$E7*VLOOKUP($C7,'Benefit Look Up'!$B$22:$I$31,8,FALSE)),0)</f>
        <v>0</v>
      </c>
      <c r="M7" s="122"/>
      <c r="N7" s="123"/>
      <c r="O7" s="124">
        <f t="shared" ref="O7:O20" si="1">SUM(F7:N7)</f>
        <v>0</v>
      </c>
      <c r="P7" s="125">
        <f t="shared" ref="P7:P20" si="2">SUM(E7,O7)</f>
        <v>0</v>
      </c>
    </row>
    <row r="8" spans="1:16" x14ac:dyDescent="0.2">
      <c r="A8" s="164"/>
      <c r="B8" s="168"/>
      <c r="C8" s="166" t="s">
        <v>37</v>
      </c>
      <c r="D8" s="162"/>
      <c r="E8" s="160"/>
      <c r="F8" s="115">
        <f>ROUND(IF($C8="Choose Full-Time Position Type:", 0,$E8*VLOOKUP($C8,'Benefit Look Up'!$B$22:$C$31,2,FALSE)),0)</f>
        <v>0</v>
      </c>
      <c r="G8" s="116">
        <f>ROUND(IF($C8="Choose Full-Time Position Type:", 0,$E8*VLOOKUP($C8,'Benefit Look Up'!$B$22:$D$31,3,FALSE)),0)</f>
        <v>0</v>
      </c>
      <c r="H8" s="116">
        <f>ROUND(IF($C8="Choose Full-Time Position Type:", 0,$E8*VLOOKUP($C8,'Benefit Look Up'!$B$22:$E$31,4,FALSE)),0)</f>
        <v>0</v>
      </c>
      <c r="I8" s="116">
        <f>IFERROR(ROUND(IF($D8="", 0,$D8*VLOOKUP($C8,'Benefit Look Up'!$B$22:$F$31,5,FALSE)),0), "          -     ")</f>
        <v>0</v>
      </c>
      <c r="J8" s="116">
        <f>ROUND(IF($C8="Choose Full-Time Position Type:", 0,$E8*VLOOKUP($C8,'Benefit Look Up'!$B$22:$G$31,6,FALSE)),0)</f>
        <v>0</v>
      </c>
      <c r="K8" s="116">
        <f>ROUND(IF($C8="Choose Full-Time Position Type:", 0,$E8*VLOOKUP($C8,'Benefit Look Up'!$B$22:$H$31,7,FALSE)),0)</f>
        <v>0</v>
      </c>
      <c r="L8" s="117">
        <f>ROUND(IF($C8="Choose Full-Time Position Type:", 0,$E8*VLOOKUP($C8,'Benefit Look Up'!$B$22:$I$31,8,FALSE)),0)</f>
        <v>0</v>
      </c>
      <c r="M8" s="122"/>
      <c r="N8" s="123"/>
      <c r="O8" s="124">
        <f t="shared" si="1"/>
        <v>0</v>
      </c>
      <c r="P8" s="125">
        <f t="shared" si="2"/>
        <v>0</v>
      </c>
    </row>
    <row r="9" spans="1:16" x14ac:dyDescent="0.2">
      <c r="A9" s="164"/>
      <c r="B9" s="168"/>
      <c r="C9" s="166" t="s">
        <v>37</v>
      </c>
      <c r="D9" s="162"/>
      <c r="E9" s="160"/>
      <c r="F9" s="115">
        <f>ROUND(IF($C9="Choose Full-Time Position Type:", 0,$E9*VLOOKUP($C9,'Benefit Look Up'!$B$22:$C$31,2,FALSE)),0)</f>
        <v>0</v>
      </c>
      <c r="G9" s="116">
        <f>ROUND(IF($C9="Choose Full-Time Position Type:", 0,$E9*VLOOKUP($C9,'Benefit Look Up'!$B$22:$D$31,3,FALSE)),0)</f>
        <v>0</v>
      </c>
      <c r="H9" s="116">
        <f>ROUND(IF($C9="Choose Full-Time Position Type:", 0,$E9*VLOOKUP($C9,'Benefit Look Up'!$B$22:$E$31,4,FALSE)),0)</f>
        <v>0</v>
      </c>
      <c r="I9" s="116">
        <f>IFERROR(ROUND(IF($D9="", 0,$D9*VLOOKUP($C9,'Benefit Look Up'!$B$22:$F$31,5,FALSE)),0), "          -     ")</f>
        <v>0</v>
      </c>
      <c r="J9" s="116">
        <f>ROUND(IF($C9="Choose Full-Time Position Type:", 0,$E9*VLOOKUP($C9,'Benefit Look Up'!$B$22:$G$31,6,FALSE)),0)</f>
        <v>0</v>
      </c>
      <c r="K9" s="116">
        <f>ROUND(IF($C9="Choose Full-Time Position Type:", 0,$E9*VLOOKUP($C9,'Benefit Look Up'!$B$22:$H$31,7,FALSE)),0)</f>
        <v>0</v>
      </c>
      <c r="L9" s="117">
        <f>ROUND(IF($C9="Choose Full-Time Position Type:", 0,$E9*VLOOKUP($C9,'Benefit Look Up'!$B$22:$I$31,8,FALSE)),0)</f>
        <v>0</v>
      </c>
      <c r="M9" s="122"/>
      <c r="N9" s="123"/>
      <c r="O9" s="124">
        <f t="shared" si="1"/>
        <v>0</v>
      </c>
      <c r="P9" s="125">
        <f t="shared" si="2"/>
        <v>0</v>
      </c>
    </row>
    <row r="10" spans="1:16" x14ac:dyDescent="0.2">
      <c r="A10" s="164"/>
      <c r="B10" s="168"/>
      <c r="C10" s="166" t="s">
        <v>37</v>
      </c>
      <c r="D10" s="162"/>
      <c r="E10" s="160"/>
      <c r="F10" s="115">
        <f>ROUND(IF($C10="Choose Full-Time Position Type:", 0,$E10*VLOOKUP($C10,'Benefit Look Up'!$B$22:$C$31,2,FALSE)),0)</f>
        <v>0</v>
      </c>
      <c r="G10" s="116">
        <f>ROUND(IF($C10="Choose Full-Time Position Type:", 0,$E10*VLOOKUP($C10,'Benefit Look Up'!$B$22:$D$31,3,FALSE)),0)</f>
        <v>0</v>
      </c>
      <c r="H10" s="116">
        <f>ROUND(IF($C10="Choose Full-Time Position Type:", 0,$E10*VLOOKUP($C10,'Benefit Look Up'!$B$22:$E$31,4,FALSE)),0)</f>
        <v>0</v>
      </c>
      <c r="I10" s="116">
        <f>IFERROR(ROUND(IF($D10="", 0,$D10*VLOOKUP($C10,'Benefit Look Up'!$B$22:$F$31,5,FALSE)),0), "          -     ")</f>
        <v>0</v>
      </c>
      <c r="J10" s="116">
        <f>ROUND(IF($C10="Choose Full-Time Position Type:", 0,$E10*VLOOKUP($C10,'Benefit Look Up'!$B$22:$G$31,6,FALSE)),0)</f>
        <v>0</v>
      </c>
      <c r="K10" s="116">
        <f>ROUND(IF($C10="Choose Full-Time Position Type:", 0,$E10*VLOOKUP($C10,'Benefit Look Up'!$B$22:$H$31,7,FALSE)),0)</f>
        <v>0</v>
      </c>
      <c r="L10" s="117">
        <f>ROUND(IF($C10="Choose Full-Time Position Type:", 0,$E10*VLOOKUP($C10,'Benefit Look Up'!$B$22:$I$31,8,FALSE)),0)</f>
        <v>0</v>
      </c>
      <c r="M10" s="122"/>
      <c r="N10" s="123"/>
      <c r="O10" s="124">
        <f t="shared" ref="O10:O15" si="3">SUM(F10:N10)</f>
        <v>0</v>
      </c>
      <c r="P10" s="125">
        <f t="shared" ref="P10:P15" si="4">SUM(E10,O10)</f>
        <v>0</v>
      </c>
    </row>
    <row r="11" spans="1:16" x14ac:dyDescent="0.2">
      <c r="A11" s="164"/>
      <c r="B11" s="168"/>
      <c r="C11" s="166" t="s">
        <v>37</v>
      </c>
      <c r="D11" s="162"/>
      <c r="E11" s="160"/>
      <c r="F11" s="115">
        <f>ROUND(IF($C11="Choose Full-Time Position Type:", 0,$E11*VLOOKUP($C11,'Benefit Look Up'!$B$22:$C$31,2,FALSE)),0)</f>
        <v>0</v>
      </c>
      <c r="G11" s="116">
        <f>ROUND(IF($C11="Choose Full-Time Position Type:", 0,$E11*VLOOKUP($C11,'Benefit Look Up'!$B$22:$D$31,3,FALSE)),0)</f>
        <v>0</v>
      </c>
      <c r="H11" s="116">
        <f>ROUND(IF($C11="Choose Full-Time Position Type:", 0,$E11*VLOOKUP($C11,'Benefit Look Up'!$B$22:$E$31,4,FALSE)),0)</f>
        <v>0</v>
      </c>
      <c r="I11" s="116">
        <f>IFERROR(ROUND(IF($D11="", 0,$D11*VLOOKUP($C11,'Benefit Look Up'!$B$22:$F$31,5,FALSE)),0), "          -     ")</f>
        <v>0</v>
      </c>
      <c r="J11" s="116">
        <f>ROUND(IF($C11="Choose Full-Time Position Type:", 0,$E11*VLOOKUP($C11,'Benefit Look Up'!$B$22:$G$31,6,FALSE)),0)</f>
        <v>0</v>
      </c>
      <c r="K11" s="116">
        <f>ROUND(IF($C11="Choose Full-Time Position Type:", 0,$E11*VLOOKUP($C11,'Benefit Look Up'!$B$22:$H$31,7,FALSE)),0)</f>
        <v>0</v>
      </c>
      <c r="L11" s="117">
        <f>ROUND(IF($C11="Choose Full-Time Position Type:", 0,$E11*VLOOKUP($C11,'Benefit Look Up'!$B$22:$I$31,8,FALSE)),0)</f>
        <v>0</v>
      </c>
      <c r="M11" s="122"/>
      <c r="N11" s="123"/>
      <c r="O11" s="124">
        <f t="shared" si="3"/>
        <v>0</v>
      </c>
      <c r="P11" s="125">
        <f t="shared" si="4"/>
        <v>0</v>
      </c>
    </row>
    <row r="12" spans="1:16" x14ac:dyDescent="0.2">
      <c r="A12" s="164"/>
      <c r="B12" s="168"/>
      <c r="C12" s="166" t="s">
        <v>37</v>
      </c>
      <c r="D12" s="162"/>
      <c r="E12" s="160"/>
      <c r="F12" s="115">
        <f>ROUND(IF($C12="Choose Full-Time Position Type:", 0,$E12*VLOOKUP($C12,'Benefit Look Up'!$B$22:$C$31,2,FALSE)),0)</f>
        <v>0</v>
      </c>
      <c r="G12" s="116">
        <f>ROUND(IF($C12="Choose Full-Time Position Type:", 0,$E12*VLOOKUP($C12,'Benefit Look Up'!$B$22:$D$31,3,FALSE)),0)</f>
        <v>0</v>
      </c>
      <c r="H12" s="116">
        <f>ROUND(IF($C12="Choose Full-Time Position Type:", 0,$E12*VLOOKUP($C12,'Benefit Look Up'!$B$22:$E$31,4,FALSE)),0)</f>
        <v>0</v>
      </c>
      <c r="I12" s="116">
        <f>IFERROR(ROUND(IF($D12="", 0,$D12*VLOOKUP($C12,'Benefit Look Up'!$B$22:$F$31,5,FALSE)),0), "          -     ")</f>
        <v>0</v>
      </c>
      <c r="J12" s="116">
        <f>ROUND(IF($C12="Choose Full-Time Position Type:", 0,$E12*VLOOKUP($C12,'Benefit Look Up'!$B$22:$G$31,6,FALSE)),0)</f>
        <v>0</v>
      </c>
      <c r="K12" s="116">
        <f>ROUND(IF($C12="Choose Full-Time Position Type:", 0,$E12*VLOOKUP($C12,'Benefit Look Up'!$B$22:$H$31,7,FALSE)),0)</f>
        <v>0</v>
      </c>
      <c r="L12" s="117">
        <f>ROUND(IF($C12="Choose Full-Time Position Type:", 0,$E12*VLOOKUP($C12,'Benefit Look Up'!$B$22:$I$31,8,FALSE)),0)</f>
        <v>0</v>
      </c>
      <c r="M12" s="122"/>
      <c r="N12" s="123"/>
      <c r="O12" s="124">
        <f t="shared" si="3"/>
        <v>0</v>
      </c>
      <c r="P12" s="125">
        <f t="shared" si="4"/>
        <v>0</v>
      </c>
    </row>
    <row r="13" spans="1:16" x14ac:dyDescent="0.2">
      <c r="A13" s="164"/>
      <c r="B13" s="168"/>
      <c r="C13" s="166" t="s">
        <v>37</v>
      </c>
      <c r="D13" s="162"/>
      <c r="E13" s="160"/>
      <c r="F13" s="115">
        <f>ROUND(IF($C13="Choose Full-Time Position Type:", 0,$E13*VLOOKUP($C13,'Benefit Look Up'!$B$22:$C$31,2,FALSE)),0)</f>
        <v>0</v>
      </c>
      <c r="G13" s="116">
        <f>ROUND(IF($C13="Choose Full-Time Position Type:", 0,$E13*VLOOKUP($C13,'Benefit Look Up'!$B$22:$D$31,3,FALSE)),0)</f>
        <v>0</v>
      </c>
      <c r="H13" s="116">
        <f>ROUND(IF($C13="Choose Full-Time Position Type:", 0,$E13*VLOOKUP($C13,'Benefit Look Up'!$B$22:$E$31,4,FALSE)),0)</f>
        <v>0</v>
      </c>
      <c r="I13" s="116">
        <f>IFERROR(ROUND(IF($D13="", 0,$D13*VLOOKUP($C13,'Benefit Look Up'!$B$22:$F$31,5,FALSE)),0), "          -     ")</f>
        <v>0</v>
      </c>
      <c r="J13" s="116">
        <f>ROUND(IF($C13="Choose Full-Time Position Type:", 0,$E13*VLOOKUP($C13,'Benefit Look Up'!$B$22:$G$31,6,FALSE)),0)</f>
        <v>0</v>
      </c>
      <c r="K13" s="116">
        <f>ROUND(IF($C13="Choose Full-Time Position Type:", 0,$E13*VLOOKUP($C13,'Benefit Look Up'!$B$22:$H$31,7,FALSE)),0)</f>
        <v>0</v>
      </c>
      <c r="L13" s="117">
        <f>ROUND(IF($C13="Choose Full-Time Position Type:", 0,$E13*VLOOKUP($C13,'Benefit Look Up'!$B$22:$I$31,8,FALSE)),0)</f>
        <v>0</v>
      </c>
      <c r="M13" s="122"/>
      <c r="N13" s="123"/>
      <c r="O13" s="124">
        <f t="shared" si="3"/>
        <v>0</v>
      </c>
      <c r="P13" s="125">
        <f t="shared" si="4"/>
        <v>0</v>
      </c>
    </row>
    <row r="14" spans="1:16" x14ac:dyDescent="0.2">
      <c r="A14" s="164"/>
      <c r="B14" s="168"/>
      <c r="C14" s="166" t="s">
        <v>37</v>
      </c>
      <c r="D14" s="162"/>
      <c r="E14" s="160"/>
      <c r="F14" s="115">
        <f>ROUND(IF($C14="Choose Full-Time Position Type:", 0,$E14*VLOOKUP($C14,'Benefit Look Up'!$B$22:$C$31,2,FALSE)),0)</f>
        <v>0</v>
      </c>
      <c r="G14" s="116">
        <f>ROUND(IF($C14="Choose Full-Time Position Type:", 0,$E14*VLOOKUP($C14,'Benefit Look Up'!$B$22:$D$31,3,FALSE)),0)</f>
        <v>0</v>
      </c>
      <c r="H14" s="116">
        <f>ROUND(IF($C14="Choose Full-Time Position Type:", 0,$E14*VLOOKUP($C14,'Benefit Look Up'!$B$22:$E$31,4,FALSE)),0)</f>
        <v>0</v>
      </c>
      <c r="I14" s="116">
        <f>IFERROR(ROUND(IF($D14="", 0,$D14*VLOOKUP($C14,'Benefit Look Up'!$B$22:$F$31,5,FALSE)),0), "          -     ")</f>
        <v>0</v>
      </c>
      <c r="J14" s="116">
        <f>ROUND(IF($C14="Choose Full-Time Position Type:", 0,$E14*VLOOKUP($C14,'Benefit Look Up'!$B$22:$G$31,6,FALSE)),0)</f>
        <v>0</v>
      </c>
      <c r="K14" s="116">
        <f>ROUND(IF($C14="Choose Full-Time Position Type:", 0,$E14*VLOOKUP($C14,'Benefit Look Up'!$B$22:$H$31,7,FALSE)),0)</f>
        <v>0</v>
      </c>
      <c r="L14" s="117">
        <f>ROUND(IF($C14="Choose Full-Time Position Type:", 0,$E14*VLOOKUP($C14,'Benefit Look Up'!$B$22:$I$31,8,FALSE)),0)</f>
        <v>0</v>
      </c>
      <c r="M14" s="122"/>
      <c r="N14" s="123"/>
      <c r="O14" s="124">
        <f t="shared" si="3"/>
        <v>0</v>
      </c>
      <c r="P14" s="125">
        <f t="shared" si="4"/>
        <v>0</v>
      </c>
    </row>
    <row r="15" spans="1:16" x14ac:dyDescent="0.2">
      <c r="A15" s="164"/>
      <c r="B15" s="168"/>
      <c r="C15" s="166" t="s">
        <v>37</v>
      </c>
      <c r="D15" s="162"/>
      <c r="E15" s="160"/>
      <c r="F15" s="115">
        <f>ROUND(IF($C15="Choose Full-Time Position Type:", 0,$E15*VLOOKUP($C15,'Benefit Look Up'!$B$22:$C$31,2,FALSE)),0)</f>
        <v>0</v>
      </c>
      <c r="G15" s="116">
        <f>ROUND(IF($C15="Choose Full-Time Position Type:", 0,$E15*VLOOKUP($C15,'Benefit Look Up'!$B$22:$D$31,3,FALSE)),0)</f>
        <v>0</v>
      </c>
      <c r="H15" s="116">
        <f>ROUND(IF($C15="Choose Full-Time Position Type:", 0,$E15*VLOOKUP($C15,'Benefit Look Up'!$B$22:$E$31,4,FALSE)),0)</f>
        <v>0</v>
      </c>
      <c r="I15" s="116">
        <f>IFERROR(ROUND(IF($D15="", 0,$D15*VLOOKUP($C15,'Benefit Look Up'!$B$22:$F$31,5,FALSE)),0), "          -     ")</f>
        <v>0</v>
      </c>
      <c r="J15" s="116">
        <f>ROUND(IF($C15="Choose Full-Time Position Type:", 0,$E15*VLOOKUP($C15,'Benefit Look Up'!$B$22:$G$31,6,FALSE)),0)</f>
        <v>0</v>
      </c>
      <c r="K15" s="116">
        <f>ROUND(IF($C15="Choose Full-Time Position Type:", 0,$E15*VLOOKUP($C15,'Benefit Look Up'!$B$22:$H$31,7,FALSE)),0)</f>
        <v>0</v>
      </c>
      <c r="L15" s="117">
        <f>ROUND(IF($C15="Choose Full-Time Position Type:", 0,$E15*VLOOKUP($C15,'Benefit Look Up'!$B$22:$I$31,8,FALSE)),0)</f>
        <v>0</v>
      </c>
      <c r="M15" s="122"/>
      <c r="N15" s="123"/>
      <c r="O15" s="124">
        <f t="shared" si="3"/>
        <v>0</v>
      </c>
      <c r="P15" s="125">
        <f t="shared" si="4"/>
        <v>0</v>
      </c>
    </row>
    <row r="16" spans="1:16" x14ac:dyDescent="0.2">
      <c r="A16" s="164"/>
      <c r="B16" s="168"/>
      <c r="C16" s="166" t="s">
        <v>37</v>
      </c>
      <c r="D16" s="162"/>
      <c r="E16" s="160"/>
      <c r="F16" s="115">
        <f>ROUND(IF($C16="Choose Full-Time Position Type:", 0,$E16*VLOOKUP($C16,'Benefit Look Up'!$B$22:$C$31,2,FALSE)),0)</f>
        <v>0</v>
      </c>
      <c r="G16" s="116">
        <f>ROUND(IF($C16="Choose Full-Time Position Type:", 0,$E16*VLOOKUP($C16,'Benefit Look Up'!$B$22:$D$31,3,FALSE)),0)</f>
        <v>0</v>
      </c>
      <c r="H16" s="116">
        <f>ROUND(IF($C16="Choose Full-Time Position Type:", 0,$E16*VLOOKUP($C16,'Benefit Look Up'!$B$22:$E$31,4,FALSE)),0)</f>
        <v>0</v>
      </c>
      <c r="I16" s="116">
        <f>IFERROR(ROUND(IF($D16="", 0,$D16*VLOOKUP($C16,'Benefit Look Up'!$B$22:$F$31,5,FALSE)),0), "          -     ")</f>
        <v>0</v>
      </c>
      <c r="J16" s="116">
        <f>ROUND(IF($C16="Choose Full-Time Position Type:", 0,$E16*VLOOKUP($C16,'Benefit Look Up'!$B$22:$G$31,6,FALSE)),0)</f>
        <v>0</v>
      </c>
      <c r="K16" s="116">
        <f>ROUND(IF($C16="Choose Full-Time Position Type:", 0,$E16*VLOOKUP($C16,'Benefit Look Up'!$B$22:$H$31,7,FALSE)),0)</f>
        <v>0</v>
      </c>
      <c r="L16" s="117">
        <f>ROUND(IF($C16="Choose Full-Time Position Type:", 0,$E16*VLOOKUP($C16,'Benefit Look Up'!$B$22:$I$31,8,FALSE)),0)</f>
        <v>0</v>
      </c>
      <c r="M16" s="122"/>
      <c r="N16" s="123"/>
      <c r="O16" s="124">
        <f t="shared" si="1"/>
        <v>0</v>
      </c>
      <c r="P16" s="125">
        <f t="shared" si="2"/>
        <v>0</v>
      </c>
    </row>
    <row r="17" spans="1:16" x14ac:dyDescent="0.2">
      <c r="A17" s="164"/>
      <c r="B17" s="168"/>
      <c r="C17" s="166" t="s">
        <v>37</v>
      </c>
      <c r="D17" s="162"/>
      <c r="E17" s="160"/>
      <c r="F17" s="115">
        <f>ROUND(IF($C17="Choose Full-Time Position Type:", 0,$E17*VLOOKUP($C17,'Benefit Look Up'!$B$22:$C$31,2,FALSE)),0)</f>
        <v>0</v>
      </c>
      <c r="G17" s="116">
        <f>ROUND(IF($C17="Choose Full-Time Position Type:", 0,$E17*VLOOKUP($C17,'Benefit Look Up'!$B$22:$D$31,3,FALSE)),0)</f>
        <v>0</v>
      </c>
      <c r="H17" s="116">
        <f>ROUND(IF($C17="Choose Full-Time Position Type:", 0,$E17*VLOOKUP($C17,'Benefit Look Up'!$B$22:$E$31,4,FALSE)),0)</f>
        <v>0</v>
      </c>
      <c r="I17" s="116">
        <f>IFERROR(ROUND(IF($D17="", 0,$D17*VLOOKUP($C17,'Benefit Look Up'!$B$22:$F$31,5,FALSE)),0), "          -     ")</f>
        <v>0</v>
      </c>
      <c r="J17" s="116">
        <f>ROUND(IF($C17="Choose Full-Time Position Type:", 0,$E17*VLOOKUP($C17,'Benefit Look Up'!$B$22:$G$31,6,FALSE)),0)</f>
        <v>0</v>
      </c>
      <c r="K17" s="116">
        <f>ROUND(IF($C17="Choose Full-Time Position Type:", 0,$E17*VLOOKUP($C17,'Benefit Look Up'!$B$22:$H$31,7,FALSE)),0)</f>
        <v>0</v>
      </c>
      <c r="L17" s="117">
        <f>ROUND(IF($C17="Choose Full-Time Position Type:", 0,$E17*VLOOKUP($C17,'Benefit Look Up'!$B$22:$I$31,8,FALSE)),0)</f>
        <v>0</v>
      </c>
      <c r="M17" s="122"/>
      <c r="N17" s="123"/>
      <c r="O17" s="124">
        <f t="shared" si="1"/>
        <v>0</v>
      </c>
      <c r="P17" s="125">
        <f t="shared" si="2"/>
        <v>0</v>
      </c>
    </row>
    <row r="18" spans="1:16" x14ac:dyDescent="0.2">
      <c r="A18" s="164"/>
      <c r="B18" s="168"/>
      <c r="C18" s="166" t="s">
        <v>37</v>
      </c>
      <c r="D18" s="162"/>
      <c r="E18" s="160"/>
      <c r="F18" s="115">
        <f>ROUND(IF($C18="Choose Full-Time Position Type:", 0,$E18*VLOOKUP($C18,'Benefit Look Up'!$B$22:$C$31,2,FALSE)),0)</f>
        <v>0</v>
      </c>
      <c r="G18" s="116">
        <f>ROUND(IF($C18="Choose Full-Time Position Type:", 0,$E18*VLOOKUP($C18,'Benefit Look Up'!$B$22:$D$31,3,FALSE)),0)</f>
        <v>0</v>
      </c>
      <c r="H18" s="116">
        <f>ROUND(IF($C18="Choose Full-Time Position Type:", 0,$E18*VLOOKUP($C18,'Benefit Look Up'!$B$22:$E$31,4,FALSE)),0)</f>
        <v>0</v>
      </c>
      <c r="I18" s="116">
        <f>IFERROR(ROUND(IF($D18="", 0,$D18*VLOOKUP($C18,'Benefit Look Up'!$B$22:$F$31,5,FALSE)),0), "          -     ")</f>
        <v>0</v>
      </c>
      <c r="J18" s="116">
        <f>ROUND(IF($C18="Choose Full-Time Position Type:", 0,$E18*VLOOKUP($C18,'Benefit Look Up'!$B$22:$G$31,6,FALSE)),0)</f>
        <v>0</v>
      </c>
      <c r="K18" s="116">
        <f>ROUND(IF($C18="Choose Full-Time Position Type:", 0,$E18*VLOOKUP($C18,'Benefit Look Up'!$B$22:$H$31,7,FALSE)),0)</f>
        <v>0</v>
      </c>
      <c r="L18" s="117">
        <f>ROUND(IF($C18="Choose Full-Time Position Type:", 0,$E18*VLOOKUP($C18,'Benefit Look Up'!$B$22:$I$31,8,FALSE)),0)</f>
        <v>0</v>
      </c>
      <c r="M18" s="122"/>
      <c r="N18" s="123"/>
      <c r="O18" s="124">
        <f t="shared" si="1"/>
        <v>0</v>
      </c>
      <c r="P18" s="125">
        <f t="shared" si="2"/>
        <v>0</v>
      </c>
    </row>
    <row r="19" spans="1:16" x14ac:dyDescent="0.2">
      <c r="A19" s="164"/>
      <c r="B19" s="168"/>
      <c r="C19" s="166" t="s">
        <v>37</v>
      </c>
      <c r="D19" s="162"/>
      <c r="E19" s="160"/>
      <c r="F19" s="115">
        <f>ROUND(IF($C19="Choose Full-Time Position Type:", 0,$E19*VLOOKUP($C19,'Benefit Look Up'!$B$22:$C$31,2,FALSE)),0)</f>
        <v>0</v>
      </c>
      <c r="G19" s="116">
        <f>ROUND(IF($C19="Choose Full-Time Position Type:", 0,$E19*VLOOKUP($C19,'Benefit Look Up'!$B$22:$D$31,3,FALSE)),0)</f>
        <v>0</v>
      </c>
      <c r="H19" s="116">
        <f>ROUND(IF($C19="Choose Full-Time Position Type:", 0,$E19*VLOOKUP($C19,'Benefit Look Up'!$B$22:$E$31,4,FALSE)),0)</f>
        <v>0</v>
      </c>
      <c r="I19" s="116">
        <f>IFERROR(ROUND(IF($D19="", 0,$D19*VLOOKUP($C19,'Benefit Look Up'!$B$22:$F$31,5,FALSE)),0), "          -     ")</f>
        <v>0</v>
      </c>
      <c r="J19" s="116">
        <f>ROUND(IF($C19="Choose Full-Time Position Type:", 0,$E19*VLOOKUP($C19,'Benefit Look Up'!$B$22:$G$31,6,FALSE)),0)</f>
        <v>0</v>
      </c>
      <c r="K19" s="116">
        <f>ROUND(IF($C19="Choose Full-Time Position Type:", 0,$E19*VLOOKUP($C19,'Benefit Look Up'!$B$22:$H$31,7,FALSE)),0)</f>
        <v>0</v>
      </c>
      <c r="L19" s="117">
        <f>ROUND(IF($C19="Choose Full-Time Position Type:", 0,$E19*VLOOKUP($C19,'Benefit Look Up'!$B$22:$I$31,8,FALSE)),0)</f>
        <v>0</v>
      </c>
      <c r="M19" s="122"/>
      <c r="N19" s="123"/>
      <c r="O19" s="124">
        <f t="shared" si="1"/>
        <v>0</v>
      </c>
      <c r="P19" s="125">
        <f t="shared" si="2"/>
        <v>0</v>
      </c>
    </row>
    <row r="20" spans="1:16" x14ac:dyDescent="0.2">
      <c r="A20" s="164"/>
      <c r="B20" s="168"/>
      <c r="C20" s="166" t="s">
        <v>37</v>
      </c>
      <c r="D20" s="162"/>
      <c r="E20" s="160"/>
      <c r="F20" s="115">
        <f>ROUND(IF($C20="Choose Full-Time Position Type:", 0,$E20*VLOOKUP($C20,'Benefit Look Up'!$B$22:$C$31,2,FALSE)),0)</f>
        <v>0</v>
      </c>
      <c r="G20" s="116">
        <f>ROUND(IF($C20="Choose Full-Time Position Type:", 0,$E20*VLOOKUP($C20,'Benefit Look Up'!$B$22:$D$31,3,FALSE)),0)</f>
        <v>0</v>
      </c>
      <c r="H20" s="116">
        <f>ROUND(IF($C20="Choose Full-Time Position Type:", 0,$E20*VLOOKUP($C20,'Benefit Look Up'!$B$22:$E$31,4,FALSE)),0)</f>
        <v>0</v>
      </c>
      <c r="I20" s="116">
        <f>IFERROR(ROUND(IF($D20="", 0,$D20*VLOOKUP($C20,'Benefit Look Up'!$B$22:$F$31,5,FALSE)),0), "          -     ")</f>
        <v>0</v>
      </c>
      <c r="J20" s="116">
        <f>ROUND(IF($C20="Choose Full-Time Position Type:", 0,$E20*VLOOKUP($C20,'Benefit Look Up'!$B$22:$G$31,6,FALSE)),0)</f>
        <v>0</v>
      </c>
      <c r="K20" s="116">
        <f>ROUND(IF($C20="Choose Full-Time Position Type:", 0,$E20*VLOOKUP($C20,'Benefit Look Up'!$B$22:$H$31,7,FALSE)),0)</f>
        <v>0</v>
      </c>
      <c r="L20" s="117">
        <f>ROUND(IF($C20="Choose Full-Time Position Type:", 0,$E20*VLOOKUP($C20,'Benefit Look Up'!$B$22:$I$31,8,FALSE)),0)</f>
        <v>0</v>
      </c>
      <c r="M20" s="122"/>
      <c r="N20" s="123"/>
      <c r="O20" s="124">
        <f t="shared" si="1"/>
        <v>0</v>
      </c>
      <c r="P20" s="125">
        <f t="shared" si="2"/>
        <v>0</v>
      </c>
    </row>
    <row r="21" spans="1:16" x14ac:dyDescent="0.2">
      <c r="A21" s="164"/>
      <c r="B21" s="168"/>
      <c r="C21" s="166" t="s">
        <v>37</v>
      </c>
      <c r="D21" s="162"/>
      <c r="E21" s="160"/>
      <c r="F21" s="115">
        <f>ROUND(IF($C21="Choose Full-Time Position Type:", 0,$E21*VLOOKUP($C21,'Benefit Look Up'!$B$22:$C$31,2,FALSE)),0)</f>
        <v>0</v>
      </c>
      <c r="G21" s="116">
        <f>ROUND(IF($C21="Choose Full-Time Position Type:", 0,$E21*VLOOKUP($C21,'Benefit Look Up'!$B$22:$D$31,3,FALSE)),0)</f>
        <v>0</v>
      </c>
      <c r="H21" s="116">
        <f>ROUND(IF($C21="Choose Full-Time Position Type:", 0,$E21*VLOOKUP($C21,'Benefit Look Up'!$B$22:$E$31,4,FALSE)),0)</f>
        <v>0</v>
      </c>
      <c r="I21" s="116">
        <f>IFERROR(ROUND(IF($D21="", 0,$D21*VLOOKUP($C21,'Benefit Look Up'!$B$22:$F$31,5,FALSE)),0), "          -     ")</f>
        <v>0</v>
      </c>
      <c r="J21" s="116">
        <f>ROUND(IF($C21="Choose Full-Time Position Type:", 0,$E21*VLOOKUP($C21,'Benefit Look Up'!$B$22:$G$31,6,FALSE)),0)</f>
        <v>0</v>
      </c>
      <c r="K21" s="116">
        <f>ROUND(IF($C21="Choose Full-Time Position Type:", 0,$E21*VLOOKUP($C21,'Benefit Look Up'!$B$22:$H$31,7,FALSE)),0)</f>
        <v>0</v>
      </c>
      <c r="L21" s="117">
        <f>ROUND(IF($C21="Choose Full-Time Position Type:", 0,$E21*VLOOKUP($C21,'Benefit Look Up'!$B$22:$I$31,8,FALSE)),0)</f>
        <v>0</v>
      </c>
      <c r="M21" s="122"/>
      <c r="N21" s="123"/>
      <c r="O21" s="124">
        <f t="shared" ref="O21" si="5">SUM(F21:N21)</f>
        <v>0</v>
      </c>
      <c r="P21" s="125">
        <f t="shared" si="0"/>
        <v>0</v>
      </c>
    </row>
    <row r="22" spans="1:16" x14ac:dyDescent="0.2">
      <c r="A22" s="164"/>
      <c r="B22" s="168"/>
      <c r="C22" s="166" t="s">
        <v>37</v>
      </c>
      <c r="D22" s="162"/>
      <c r="E22" s="160"/>
      <c r="F22" s="115">
        <f>ROUND(IF($C22="Choose Full-Time Position Type:", 0,$E22*VLOOKUP($C22,'Benefit Look Up'!$B$22:$C$31,2,FALSE)),0)</f>
        <v>0</v>
      </c>
      <c r="G22" s="116">
        <f>ROUND(IF($C22="Choose Full-Time Position Type:", 0,$E22*VLOOKUP($C22,'Benefit Look Up'!$B$22:$D$31,3,FALSE)),0)</f>
        <v>0</v>
      </c>
      <c r="H22" s="116">
        <f>ROUND(IF($C22="Choose Full-Time Position Type:", 0,$E22*VLOOKUP($C22,'Benefit Look Up'!$B$22:$E$31,4,FALSE)),0)</f>
        <v>0</v>
      </c>
      <c r="I22" s="116">
        <f>IFERROR(ROUND(IF($D22="", 0,$D22*VLOOKUP($C22,'Benefit Look Up'!$B$22:$F$31,5,FALSE)),0), "          -     ")</f>
        <v>0</v>
      </c>
      <c r="J22" s="116">
        <f>ROUND(IF($C22="Choose Full-Time Position Type:", 0,$E22*VLOOKUP($C22,'Benefit Look Up'!$B$22:$G$31,6,FALSE)),0)</f>
        <v>0</v>
      </c>
      <c r="K22" s="116">
        <f>ROUND(IF($C22="Choose Full-Time Position Type:", 0,$E22*VLOOKUP($C22,'Benefit Look Up'!$B$22:$H$31,7,FALSE)),0)</f>
        <v>0</v>
      </c>
      <c r="L22" s="117">
        <f>ROUND(IF($C22="Choose Full-Time Position Type:", 0,$E22*VLOOKUP($C22,'Benefit Look Up'!$B$22:$I$31,8,FALSE)),0)</f>
        <v>0</v>
      </c>
      <c r="M22" s="122"/>
      <c r="N22" s="123"/>
      <c r="O22" s="124">
        <f t="shared" ref="O22:O25" si="6">SUM(F22:N22)</f>
        <v>0</v>
      </c>
      <c r="P22" s="125">
        <f t="shared" ref="P22:P25" si="7">SUM(E22,O22)</f>
        <v>0</v>
      </c>
    </row>
    <row r="23" spans="1:16" x14ac:dyDescent="0.2">
      <c r="A23" s="164"/>
      <c r="B23" s="168"/>
      <c r="C23" s="166" t="s">
        <v>37</v>
      </c>
      <c r="D23" s="162"/>
      <c r="E23" s="160"/>
      <c r="F23" s="115">
        <f>ROUND(IF($C23="Choose Full-Time Position Type:", 0,$E23*VLOOKUP($C23,'Benefit Look Up'!$B$22:$C$31,2,FALSE)),0)</f>
        <v>0</v>
      </c>
      <c r="G23" s="116">
        <f>ROUND(IF($C23="Choose Full-Time Position Type:", 0,$E23*VLOOKUP($C23,'Benefit Look Up'!$B$22:$D$31,3,FALSE)),0)</f>
        <v>0</v>
      </c>
      <c r="H23" s="116">
        <f>ROUND(IF($C23="Choose Full-Time Position Type:", 0,$E23*VLOOKUP($C23,'Benefit Look Up'!$B$22:$E$31,4,FALSE)),0)</f>
        <v>0</v>
      </c>
      <c r="I23" s="116">
        <f>IFERROR(ROUND(IF($D23="", 0,$D23*VLOOKUP($C23,'Benefit Look Up'!$B$22:$F$31,5,FALSE)),0), "          -     ")</f>
        <v>0</v>
      </c>
      <c r="J23" s="116">
        <f>ROUND(IF($C23="Choose Full-Time Position Type:", 0,$E23*VLOOKUP($C23,'Benefit Look Up'!$B$22:$G$31,6,FALSE)),0)</f>
        <v>0</v>
      </c>
      <c r="K23" s="116">
        <f>ROUND(IF($C23="Choose Full-Time Position Type:", 0,$E23*VLOOKUP($C23,'Benefit Look Up'!$B$22:$H$31,7,FALSE)),0)</f>
        <v>0</v>
      </c>
      <c r="L23" s="117">
        <f>ROUND(IF($C23="Choose Full-Time Position Type:", 0,$E23*VLOOKUP($C23,'Benefit Look Up'!$B$22:$I$31,8,FALSE)),0)</f>
        <v>0</v>
      </c>
      <c r="M23" s="122"/>
      <c r="N23" s="123"/>
      <c r="O23" s="124">
        <f t="shared" si="6"/>
        <v>0</v>
      </c>
      <c r="P23" s="125">
        <f t="shared" si="7"/>
        <v>0</v>
      </c>
    </row>
    <row r="24" spans="1:16" x14ac:dyDescent="0.2">
      <c r="A24" s="164"/>
      <c r="B24" s="168"/>
      <c r="C24" s="166" t="s">
        <v>37</v>
      </c>
      <c r="D24" s="162"/>
      <c r="E24" s="160"/>
      <c r="F24" s="115">
        <f>ROUND(IF($C24="Choose Full-Time Position Type:", 0,$E24*VLOOKUP($C24,'Benefit Look Up'!$B$22:$C$31,2,FALSE)),0)</f>
        <v>0</v>
      </c>
      <c r="G24" s="116">
        <f>ROUND(IF($C24="Choose Full-Time Position Type:", 0,$E24*VLOOKUP($C24,'Benefit Look Up'!$B$22:$D$31,3,FALSE)),0)</f>
        <v>0</v>
      </c>
      <c r="H24" s="116">
        <f>ROUND(IF($C24="Choose Full-Time Position Type:", 0,$E24*VLOOKUP($C24,'Benefit Look Up'!$B$22:$E$31,4,FALSE)),0)</f>
        <v>0</v>
      </c>
      <c r="I24" s="116">
        <f>IFERROR(ROUND(IF($D24="", 0,$D24*VLOOKUP($C24,'Benefit Look Up'!$B$22:$F$31,5,FALSE)),0), "          -     ")</f>
        <v>0</v>
      </c>
      <c r="J24" s="116">
        <f>ROUND(IF($C24="Choose Full-Time Position Type:", 0,$E24*VLOOKUP($C24,'Benefit Look Up'!$B$22:$G$31,6,FALSE)),0)</f>
        <v>0</v>
      </c>
      <c r="K24" s="116">
        <f>ROUND(IF($C24="Choose Full-Time Position Type:", 0,$E24*VLOOKUP($C24,'Benefit Look Up'!$B$22:$H$31,7,FALSE)),0)</f>
        <v>0</v>
      </c>
      <c r="L24" s="117">
        <f>ROUND(IF($C24="Choose Full-Time Position Type:", 0,$E24*VLOOKUP($C24,'Benefit Look Up'!$B$22:$I$31,8,FALSE)),0)</f>
        <v>0</v>
      </c>
      <c r="M24" s="122"/>
      <c r="N24" s="123"/>
      <c r="O24" s="124">
        <f t="shared" si="6"/>
        <v>0</v>
      </c>
      <c r="P24" s="125">
        <f t="shared" si="7"/>
        <v>0</v>
      </c>
    </row>
    <row r="25" spans="1:16" ht="13.5" thickBot="1" x14ac:dyDescent="0.25">
      <c r="A25" s="164"/>
      <c r="B25" s="168"/>
      <c r="C25" s="166" t="s">
        <v>37</v>
      </c>
      <c r="D25" s="162"/>
      <c r="E25" s="160"/>
      <c r="F25" s="115">
        <f>ROUND(IF($C25="Choose Full-Time Position Type:", 0,$E25*VLOOKUP($C25,'Benefit Look Up'!$B$22:$C$31,2,FALSE)),0)</f>
        <v>0</v>
      </c>
      <c r="G25" s="116">
        <f>ROUND(IF($C25="Choose Full-Time Position Type:", 0,$E25*VLOOKUP($C25,'Benefit Look Up'!$B$22:$D$31,3,FALSE)),0)</f>
        <v>0</v>
      </c>
      <c r="H25" s="116">
        <f>ROUND(IF($C25="Choose Full-Time Position Type:", 0,$E25*VLOOKUP($C25,'Benefit Look Up'!$B$22:$E$31,4,FALSE)),0)</f>
        <v>0</v>
      </c>
      <c r="I25" s="116">
        <f>IFERROR(ROUND(IF($D25="", 0,$D25*VLOOKUP($C25,'Benefit Look Up'!$B$22:$F$31,5,FALSE)),0), "          -     ")</f>
        <v>0</v>
      </c>
      <c r="J25" s="116">
        <f>ROUND(IF($C25="Choose Full-Time Position Type:", 0,$E25*VLOOKUP($C25,'Benefit Look Up'!$B$22:$G$31,6,FALSE)),0)</f>
        <v>0</v>
      </c>
      <c r="K25" s="116">
        <f>ROUND(IF($C25="Choose Full-Time Position Type:", 0,$E25*VLOOKUP($C25,'Benefit Look Up'!$B$22:$H$31,7,FALSE)),0)</f>
        <v>0</v>
      </c>
      <c r="L25" s="117">
        <f>ROUND(IF($C25="Choose Full-Time Position Type:", 0,$E25*VLOOKUP($C25,'Benefit Look Up'!$B$22:$I$31,8,FALSE)),0)</f>
        <v>0</v>
      </c>
      <c r="M25" s="122"/>
      <c r="N25" s="123"/>
      <c r="O25" s="124">
        <f t="shared" si="6"/>
        <v>0</v>
      </c>
      <c r="P25" s="125">
        <f t="shared" si="7"/>
        <v>0</v>
      </c>
    </row>
    <row r="26" spans="1:16" s="100" customFormat="1" ht="13.5" thickBot="1" x14ac:dyDescent="0.25">
      <c r="A26" s="97" t="s">
        <v>38</v>
      </c>
      <c r="B26" s="98"/>
      <c r="C26" s="99"/>
      <c r="D26" s="1">
        <f t="shared" ref="D26:N26" si="8">SUM(D6:D25)</f>
        <v>0</v>
      </c>
      <c r="E26" s="62">
        <f t="shared" si="8"/>
        <v>0</v>
      </c>
      <c r="F26" s="73">
        <f t="shared" si="8"/>
        <v>0</v>
      </c>
      <c r="G26" s="63">
        <f t="shared" si="8"/>
        <v>0</v>
      </c>
      <c r="H26" s="63">
        <f t="shared" si="8"/>
        <v>0</v>
      </c>
      <c r="I26" s="63">
        <f t="shared" si="8"/>
        <v>0</v>
      </c>
      <c r="J26" s="63">
        <f t="shared" si="8"/>
        <v>0</v>
      </c>
      <c r="K26" s="63">
        <f t="shared" si="8"/>
        <v>0</v>
      </c>
      <c r="L26" s="63">
        <f t="shared" si="8"/>
        <v>0</v>
      </c>
      <c r="M26" s="64">
        <f t="shared" si="8"/>
        <v>0</v>
      </c>
      <c r="N26" s="64">
        <f t="shared" si="8"/>
        <v>0</v>
      </c>
      <c r="O26" s="65">
        <f>SUM(F26:N26)</f>
        <v>0</v>
      </c>
      <c r="P26" s="79">
        <f t="shared" si="0"/>
        <v>0</v>
      </c>
    </row>
    <row r="27" spans="1:16" s="100" customFormat="1" ht="14.25" thickTop="1" thickBot="1" x14ac:dyDescent="0.25">
      <c r="A27" s="184" t="s">
        <v>85</v>
      </c>
      <c r="B27" s="101"/>
      <c r="C27" s="102"/>
      <c r="D27" s="103"/>
      <c r="E27" s="80"/>
      <c r="F27" s="80"/>
      <c r="G27" s="80"/>
      <c r="H27" s="80"/>
      <c r="I27" s="80"/>
      <c r="J27" s="80"/>
      <c r="K27" s="80"/>
      <c r="L27" s="80"/>
      <c r="M27" s="80"/>
      <c r="N27" s="80"/>
      <c r="O27" s="80"/>
      <c r="P27" s="81">
        <f>SUM(P6:P25)</f>
        <v>0</v>
      </c>
    </row>
    <row r="28" spans="1:16" ht="14.25" thickTop="1" thickBot="1" x14ac:dyDescent="0.25">
      <c r="A28" s="183"/>
      <c r="E28" s="104"/>
      <c r="F28" s="105"/>
    </row>
    <row r="29" spans="1:16" ht="18.75" thickTop="1" x14ac:dyDescent="0.25">
      <c r="A29" s="257" t="s">
        <v>60</v>
      </c>
      <c r="B29" s="258"/>
      <c r="C29" s="259"/>
      <c r="D29" s="259"/>
      <c r="E29" s="259"/>
      <c r="F29" s="76"/>
      <c r="G29" s="76"/>
      <c r="H29" s="76"/>
      <c r="I29" s="76"/>
      <c r="J29" s="76"/>
      <c r="K29" s="152"/>
      <c r="M29" t="s">
        <v>6</v>
      </c>
    </row>
    <row r="30" spans="1:16" ht="13.5" thickBot="1" x14ac:dyDescent="0.25">
      <c r="A30" s="74"/>
      <c r="B30" s="12"/>
      <c r="C30" s="12"/>
      <c r="D30" s="12"/>
      <c r="E30" s="12"/>
      <c r="K30" s="153"/>
    </row>
    <row r="31" spans="1:16" ht="17.25" thickTop="1" thickBot="1" x14ac:dyDescent="0.3">
      <c r="A31" s="141" t="s">
        <v>59</v>
      </c>
      <c r="B31" s="13"/>
      <c r="C31" s="14"/>
      <c r="D31" s="14"/>
      <c r="E31" s="14"/>
      <c r="F31" s="15"/>
      <c r="G31" s="15"/>
      <c r="H31" s="15"/>
      <c r="I31" s="15"/>
      <c r="J31" s="15"/>
      <c r="K31" s="154"/>
      <c r="L31" s="106"/>
      <c r="M31" s="106"/>
      <c r="N31" s="106"/>
      <c r="O31" s="106"/>
    </row>
    <row r="32" spans="1:16" ht="15" x14ac:dyDescent="0.2">
      <c r="A32" s="264" t="s">
        <v>73</v>
      </c>
      <c r="B32" s="265"/>
      <c r="C32" s="266"/>
      <c r="D32" s="266"/>
      <c r="E32" s="266"/>
      <c r="F32" s="260" t="s">
        <v>115</v>
      </c>
      <c r="G32" s="261"/>
      <c r="H32" s="270" t="s">
        <v>95</v>
      </c>
      <c r="I32" s="271"/>
      <c r="K32" s="155"/>
      <c r="L32" s="106"/>
      <c r="M32" s="106"/>
      <c r="N32" s="106"/>
      <c r="O32" s="106"/>
    </row>
    <row r="33" spans="1:22" ht="15.75" thickBot="1" x14ac:dyDescent="0.25">
      <c r="A33" s="267"/>
      <c r="B33" s="268"/>
      <c r="C33" s="269"/>
      <c r="D33" s="269"/>
      <c r="E33" s="269"/>
      <c r="F33" s="262"/>
      <c r="G33" s="263"/>
      <c r="H33" s="272"/>
      <c r="I33" s="273"/>
      <c r="J33" s="67"/>
      <c r="K33" s="155"/>
      <c r="L33" s="106"/>
      <c r="M33" s="106"/>
      <c r="N33" s="106"/>
      <c r="O33" s="106"/>
    </row>
    <row r="34" spans="1:22" ht="39.75" thickTop="1" thickBot="1" x14ac:dyDescent="0.25">
      <c r="A34" s="237" t="s">
        <v>78</v>
      </c>
      <c r="B34" s="2" t="s">
        <v>2</v>
      </c>
      <c r="C34" s="2" t="s">
        <v>3</v>
      </c>
      <c r="D34" s="2" t="s">
        <v>1</v>
      </c>
      <c r="E34" s="3" t="s">
        <v>7</v>
      </c>
      <c r="F34" s="253" t="s">
        <v>49</v>
      </c>
      <c r="G34" s="280"/>
      <c r="H34" s="87"/>
      <c r="I34" s="84"/>
      <c r="J34" s="8" t="s">
        <v>20</v>
      </c>
      <c r="K34" s="9" t="s">
        <v>21</v>
      </c>
      <c r="L34" s="106"/>
      <c r="M34" s="106"/>
      <c r="N34" s="106"/>
      <c r="O34" s="106"/>
      <c r="P34" s="106"/>
    </row>
    <row r="35" spans="1:22" ht="83.25" customHeight="1" thickBot="1" x14ac:dyDescent="0.25">
      <c r="A35" s="235" t="s">
        <v>74</v>
      </c>
      <c r="B35" s="4" t="s">
        <v>75</v>
      </c>
      <c r="C35" s="5" t="s">
        <v>89</v>
      </c>
      <c r="D35" s="6" t="s">
        <v>76</v>
      </c>
      <c r="E35" s="7" t="s">
        <v>77</v>
      </c>
      <c r="F35" s="88" t="s">
        <v>116</v>
      </c>
      <c r="G35" s="243"/>
      <c r="H35" s="85" t="s">
        <v>91</v>
      </c>
      <c r="I35" s="66" t="s">
        <v>92</v>
      </c>
      <c r="J35" s="19"/>
      <c r="K35" s="20"/>
      <c r="L35" s="69"/>
      <c r="M35" s="69"/>
      <c r="N35" s="69"/>
      <c r="O35" s="69"/>
      <c r="P35" s="69"/>
    </row>
    <row r="36" spans="1:22" x14ac:dyDescent="0.2">
      <c r="A36" s="143"/>
      <c r="B36" s="167"/>
      <c r="C36" s="249" t="s">
        <v>53</v>
      </c>
      <c r="D36" s="128"/>
      <c r="E36" s="129"/>
      <c r="F36" s="244">
        <f>ROUND(IF($C36="Choose PT Salaried With Benefits:", 0,$E36*VLOOKUP($C36,'Benefit Look Up'!$B$50:$C$50,2,FALSE)),0)</f>
        <v>0</v>
      </c>
      <c r="G36" s="239"/>
      <c r="H36" s="118"/>
      <c r="I36" s="119"/>
      <c r="J36" s="138">
        <f>SUM(F36:I36)</f>
        <v>0</v>
      </c>
      <c r="K36" s="156">
        <f>SUM(E36,J36)</f>
        <v>0</v>
      </c>
      <c r="L36" s="107"/>
    </row>
    <row r="37" spans="1:22" ht="12" customHeight="1" x14ac:dyDescent="0.2">
      <c r="A37" s="144"/>
      <c r="B37" s="130"/>
      <c r="C37" s="131" t="s">
        <v>53</v>
      </c>
      <c r="D37" s="132"/>
      <c r="E37" s="133"/>
      <c r="F37" s="192">
        <f>ROUND(IF($C37="Choose PT Salaried With Benefits:", 0,$E37*VLOOKUP($C37,'Benefit Look Up'!$B$50:$C$50,2,FALSE)),0)</f>
        <v>0</v>
      </c>
      <c r="G37" s="240"/>
      <c r="H37" s="122"/>
      <c r="I37" s="123"/>
      <c r="J37" s="139">
        <f>SUM(F37:I37)</f>
        <v>0</v>
      </c>
      <c r="K37" s="157">
        <f>SUM(E37,J37)</f>
        <v>0</v>
      </c>
      <c r="L37" s="107"/>
    </row>
    <row r="38" spans="1:22" ht="13.5" thickBot="1" x14ac:dyDescent="0.25">
      <c r="A38" s="145"/>
      <c r="B38" s="134"/>
      <c r="C38" s="135" t="s">
        <v>53</v>
      </c>
      <c r="D38" s="136"/>
      <c r="E38" s="137"/>
      <c r="F38" s="245">
        <f>ROUND(IF($C38="Choose PT Salaried With Benefits:", 0,$E38*VLOOKUP($C38,'Benefit Look Up'!$B$50:$C$50,2,FALSE)),0)</f>
        <v>0</v>
      </c>
      <c r="G38" s="241"/>
      <c r="H38" s="126"/>
      <c r="I38" s="127"/>
      <c r="J38" s="140">
        <f>SUM(F38:I38)</f>
        <v>0</v>
      </c>
      <c r="K38" s="158">
        <f>SUM(E38,J38)</f>
        <v>0</v>
      </c>
      <c r="L38" s="107"/>
    </row>
    <row r="39" spans="1:22" ht="13.5" thickBot="1" x14ac:dyDescent="0.25">
      <c r="A39" s="146"/>
      <c r="B39" s="16" t="s">
        <v>58</v>
      </c>
      <c r="C39" s="17"/>
      <c r="D39" s="18">
        <f t="shared" ref="D39:K39" si="9">SUM(D36:D38)</f>
        <v>0</v>
      </c>
      <c r="E39" s="86">
        <f t="shared" si="9"/>
        <v>0</v>
      </c>
      <c r="F39" s="246">
        <f t="shared" si="9"/>
        <v>0</v>
      </c>
      <c r="G39" s="242"/>
      <c r="H39" s="59">
        <f t="shared" si="9"/>
        <v>0</v>
      </c>
      <c r="I39" s="59">
        <f t="shared" si="9"/>
        <v>0</v>
      </c>
      <c r="J39" s="60">
        <f t="shared" si="9"/>
        <v>0</v>
      </c>
      <c r="K39" s="61">
        <f t="shared" si="9"/>
        <v>0</v>
      </c>
      <c r="L39" s="107"/>
    </row>
    <row r="40" spans="1:22" ht="14.25" thickTop="1" thickBot="1" x14ac:dyDescent="0.25">
      <c r="A40" s="147"/>
      <c r="B40" s="70"/>
      <c r="C40" s="70"/>
      <c r="D40" s="70"/>
      <c r="E40" s="70"/>
      <c r="F40" s="70"/>
      <c r="G40" s="107"/>
      <c r="H40" s="107"/>
      <c r="I40" s="107"/>
      <c r="J40" s="107"/>
      <c r="K40" s="107"/>
      <c r="L40" s="107"/>
      <c r="M40" s="107"/>
      <c r="N40" s="107"/>
      <c r="O40" s="107"/>
      <c r="P40" s="107"/>
    </row>
    <row r="41" spans="1:22" ht="16.5" thickTop="1" x14ac:dyDescent="0.2">
      <c r="A41" s="286" t="s">
        <v>62</v>
      </c>
      <c r="B41" s="287"/>
      <c r="C41" s="21"/>
      <c r="D41" s="21"/>
      <c r="E41" s="21"/>
      <c r="F41" s="21"/>
      <c r="G41" s="22"/>
      <c r="H41" s="107"/>
      <c r="I41" s="107"/>
      <c r="J41" s="107"/>
      <c r="K41" s="108"/>
      <c r="L41" s="109"/>
      <c r="M41" s="109"/>
      <c r="P41" s="107"/>
    </row>
    <row r="42" spans="1:22" ht="12.75" customHeight="1" x14ac:dyDescent="0.2">
      <c r="A42" s="264" t="s">
        <v>82</v>
      </c>
      <c r="B42" s="265"/>
      <c r="C42" s="288"/>
      <c r="D42" s="288"/>
      <c r="E42" s="288"/>
      <c r="F42" s="299" t="s">
        <v>81</v>
      </c>
      <c r="G42" s="300"/>
      <c r="H42" s="107"/>
      <c r="I42" s="107"/>
      <c r="J42" s="107"/>
      <c r="K42" s="109"/>
      <c r="L42" s="109"/>
      <c r="M42" s="109"/>
      <c r="N42" s="107"/>
      <c r="O42" s="107"/>
      <c r="P42" s="107"/>
    </row>
    <row r="43" spans="1:22" ht="15.75" customHeight="1" thickBot="1" x14ac:dyDescent="0.25">
      <c r="A43" s="289"/>
      <c r="B43" s="265"/>
      <c r="C43" s="288"/>
      <c r="D43" s="288"/>
      <c r="E43" s="288"/>
      <c r="F43" s="296"/>
      <c r="G43" s="301"/>
      <c r="K43" s="109"/>
      <c r="L43" s="109"/>
      <c r="M43" s="109"/>
      <c r="V43" s="100" t="s">
        <v>0</v>
      </c>
    </row>
    <row r="44" spans="1:22" ht="85.5" customHeight="1" thickTop="1" thickBot="1" x14ac:dyDescent="0.25">
      <c r="A44" s="148" t="s">
        <v>79</v>
      </c>
      <c r="B44" s="5" t="s">
        <v>117</v>
      </c>
      <c r="C44" s="5" t="s">
        <v>90</v>
      </c>
      <c r="D44" s="23" t="s">
        <v>80</v>
      </c>
      <c r="E44" s="24" t="s">
        <v>96</v>
      </c>
      <c r="F44" s="88" t="s">
        <v>87</v>
      </c>
      <c r="G44" s="28" t="s">
        <v>66</v>
      </c>
      <c r="K44" s="109"/>
      <c r="L44" s="109"/>
      <c r="M44" s="109"/>
      <c r="Q44" s="100"/>
    </row>
    <row r="45" spans="1:22" x14ac:dyDescent="0.2">
      <c r="A45" s="169"/>
      <c r="B45" s="170"/>
      <c r="C45" s="171" t="s">
        <v>39</v>
      </c>
      <c r="D45" s="172"/>
      <c r="E45" s="173"/>
      <c r="F45" s="188">
        <f>ROUND(IF($C45="Choose Non-Hourly PT Position Type:", 0,$E45*VLOOKUP($C45,'Benefit Look Up'!$B$36:$C$45,2,FALSE)),0)</f>
        <v>0</v>
      </c>
      <c r="G45" s="190">
        <f>SUM(E45:F45)</f>
        <v>0</v>
      </c>
      <c r="H45" s="110"/>
    </row>
    <row r="46" spans="1:22" x14ac:dyDescent="0.2">
      <c r="A46" s="185"/>
      <c r="B46" s="71"/>
      <c r="C46" s="180" t="s">
        <v>39</v>
      </c>
      <c r="D46" s="162"/>
      <c r="E46" s="186"/>
      <c r="F46" s="192">
        <f>ROUND(IF($C46="Choose Non-Hourly PT Position Type:", 0,$E46*VLOOKUP($C46,'Benefit Look Up'!$B$36:$C$45,2,FALSE)),0)</f>
        <v>0</v>
      </c>
      <c r="G46" s="191">
        <f>SUM(E46:F46)</f>
        <v>0</v>
      </c>
      <c r="H46" s="110"/>
    </row>
    <row r="47" spans="1:22" x14ac:dyDescent="0.2">
      <c r="A47" s="185"/>
      <c r="B47" s="71"/>
      <c r="C47" s="180" t="s">
        <v>39</v>
      </c>
      <c r="D47" s="162"/>
      <c r="E47" s="187"/>
      <c r="F47" s="192">
        <f>ROUND(IF($C47="Choose Non-Hourly PT Position Type:", 0,$E47*VLOOKUP($C47,'Benefit Look Up'!$B$36:$C$45,2,FALSE)),0)</f>
        <v>0</v>
      </c>
      <c r="G47" s="191">
        <f>SUM(E47:F47)</f>
        <v>0</v>
      </c>
      <c r="H47" s="110"/>
    </row>
    <row r="48" spans="1:22" x14ac:dyDescent="0.2">
      <c r="A48" s="185"/>
      <c r="B48" s="71"/>
      <c r="C48" s="180" t="s">
        <v>39</v>
      </c>
      <c r="D48" s="162"/>
      <c r="E48" s="187"/>
      <c r="F48" s="192">
        <f>ROUND(IF($C48="Choose Non-Hourly PT Position Type:", 0,$E48*VLOOKUP($C48,'Benefit Look Up'!$B$36:$C$45,2,FALSE)),0)</f>
        <v>0</v>
      </c>
      <c r="G48" s="191">
        <f>SUM(E48:F48)</f>
        <v>0</v>
      </c>
      <c r="H48" s="110"/>
      <c r="K48" t="s">
        <v>0</v>
      </c>
    </row>
    <row r="49" spans="1:8" x14ac:dyDescent="0.2">
      <c r="A49" s="169"/>
      <c r="B49" s="170"/>
      <c r="C49" s="171" t="s">
        <v>39</v>
      </c>
      <c r="D49" s="174"/>
      <c r="E49" s="175"/>
      <c r="F49" s="189">
        <f>ROUND(IF($C49="Choose Non-Hourly PT Position Type:", 0,$E49*VLOOKUP($C49,'Benefit Look Up'!$B$36:$C$45,2,FALSE)),0)</f>
        <v>0</v>
      </c>
      <c r="G49" s="29">
        <f>SUM(E49:F49)</f>
        <v>0</v>
      </c>
      <c r="H49" s="110"/>
    </row>
    <row r="50" spans="1:8" ht="13.5" thickBot="1" x14ac:dyDescent="0.25">
      <c r="A50" s="149"/>
      <c r="B50" s="25" t="s">
        <v>45</v>
      </c>
      <c r="C50" s="26"/>
      <c r="D50" s="195">
        <f>SUM(D45:D49)</f>
        <v>0</v>
      </c>
      <c r="E50" s="194">
        <f>SUM(E45:E49)</f>
        <v>0</v>
      </c>
      <c r="F50" s="89">
        <f>SUM(F45:F49)</f>
        <v>0</v>
      </c>
      <c r="G50" s="27">
        <f>SUM(G45:G49)</f>
        <v>0</v>
      </c>
      <c r="H50" s="110"/>
    </row>
    <row r="51" spans="1:8" ht="14.25" thickTop="1" thickBot="1" x14ac:dyDescent="0.25">
      <c r="A51" s="142"/>
      <c r="B51" s="181"/>
      <c r="C51" s="15"/>
      <c r="D51" s="30"/>
      <c r="E51" s="30"/>
      <c r="F51" s="182"/>
      <c r="G51" s="31"/>
      <c r="H51" s="110"/>
    </row>
    <row r="52" spans="1:8" ht="16.5" thickTop="1" x14ac:dyDescent="0.2">
      <c r="A52" s="286" t="s">
        <v>64</v>
      </c>
      <c r="B52" s="287"/>
      <c r="C52" s="15"/>
      <c r="D52" s="30"/>
      <c r="E52" s="30"/>
      <c r="F52" s="31"/>
      <c r="G52" s="31"/>
      <c r="H52" s="32"/>
    </row>
    <row r="53" spans="1:8" ht="12.75" customHeight="1" x14ac:dyDescent="0.2">
      <c r="A53" s="264" t="s">
        <v>97</v>
      </c>
      <c r="B53" s="290"/>
      <c r="C53" s="290"/>
      <c r="D53" s="290"/>
      <c r="E53" s="290"/>
      <c r="F53" s="293" t="s">
        <v>81</v>
      </c>
      <c r="G53" s="294"/>
      <c r="H53" s="295"/>
    </row>
    <row r="54" spans="1:8" ht="13.5" thickBot="1" x14ac:dyDescent="0.25">
      <c r="A54" s="291"/>
      <c r="B54" s="292"/>
      <c r="C54" s="292"/>
      <c r="D54" s="292"/>
      <c r="E54" s="292"/>
      <c r="F54" s="296"/>
      <c r="G54" s="297"/>
      <c r="H54" s="298"/>
    </row>
    <row r="55" spans="1:8" ht="82.5" customHeight="1" thickBot="1" x14ac:dyDescent="0.25">
      <c r="A55" s="148" t="s">
        <v>79</v>
      </c>
      <c r="B55" s="5" t="s">
        <v>118</v>
      </c>
      <c r="C55" s="5" t="s">
        <v>90</v>
      </c>
      <c r="D55" s="5" t="s">
        <v>83</v>
      </c>
      <c r="E55" s="33" t="s">
        <v>88</v>
      </c>
      <c r="F55" s="90" t="s">
        <v>7</v>
      </c>
      <c r="G55" s="34" t="s">
        <v>87</v>
      </c>
      <c r="H55" s="28" t="s">
        <v>44</v>
      </c>
    </row>
    <row r="56" spans="1:8" x14ac:dyDescent="0.2">
      <c r="A56" s="169"/>
      <c r="B56" s="176"/>
      <c r="C56" s="171" t="s">
        <v>42</v>
      </c>
      <c r="D56" s="170"/>
      <c r="E56" s="177"/>
      <c r="F56" s="91">
        <f>ROUND(D56*E56,0)</f>
        <v>0</v>
      </c>
      <c r="G56" s="35">
        <f>ROUND(IF($C56="Choose PT Hourly Position Type:", 0,$F56*VLOOKUP($C56,'Benefit Look Up'!$B$36:$C$45,2,FALSE)),0)</f>
        <v>0</v>
      </c>
      <c r="H56" s="29">
        <f>SUM(F56:G56)</f>
        <v>0</v>
      </c>
    </row>
    <row r="57" spans="1:8" x14ac:dyDescent="0.2">
      <c r="A57" s="185"/>
      <c r="B57" s="197"/>
      <c r="C57" s="196" t="s">
        <v>42</v>
      </c>
      <c r="D57" s="71"/>
      <c r="E57" s="199"/>
      <c r="F57" s="200">
        <f>ROUND(D57*E57,0)</f>
        <v>0</v>
      </c>
      <c r="G57" s="201">
        <f>ROUND(IF($C57="Choose PT Hourly Position Type:", 0,$F57*VLOOKUP($C57,'Benefit Look Up'!$B$36:$C$45,2,FALSE)),0)</f>
        <v>0</v>
      </c>
      <c r="H57" s="202">
        <f>SUM(F57:G57)</f>
        <v>0</v>
      </c>
    </row>
    <row r="58" spans="1:8" x14ac:dyDescent="0.2">
      <c r="A58" s="185"/>
      <c r="B58" s="198"/>
      <c r="C58" s="196" t="s">
        <v>42</v>
      </c>
      <c r="D58" s="71"/>
      <c r="E58" s="199"/>
      <c r="F58" s="200">
        <f>ROUND(D58*E58,0)</f>
        <v>0</v>
      </c>
      <c r="G58" s="201">
        <f>ROUND(IF($C58="Choose PT Hourly Position Type:", 0,$F58*VLOOKUP($C58,'Benefit Look Up'!$B$36:$C$45,2,FALSE)),0)</f>
        <v>0</v>
      </c>
      <c r="H58" s="202">
        <f>SUM(F58:G58)</f>
        <v>0</v>
      </c>
    </row>
    <row r="59" spans="1:8" x14ac:dyDescent="0.2">
      <c r="A59" s="185"/>
      <c r="B59" s="198"/>
      <c r="C59" s="196" t="s">
        <v>42</v>
      </c>
      <c r="D59" s="71"/>
      <c r="E59" s="199"/>
      <c r="F59" s="200">
        <f>ROUND(D59*E59,0)</f>
        <v>0</v>
      </c>
      <c r="G59" s="201">
        <f>ROUND(IF($C59="Choose PT Hourly Position Type:", 0,$F59*VLOOKUP($C59,'Benefit Look Up'!$B$36:$C$45,2,FALSE)),0)</f>
        <v>0</v>
      </c>
      <c r="H59" s="202">
        <f>SUM(F59:G59)</f>
        <v>0</v>
      </c>
    </row>
    <row r="60" spans="1:8" ht="13.5" thickBot="1" x14ac:dyDescent="0.25">
      <c r="A60" s="169"/>
      <c r="B60" s="170"/>
      <c r="C60" s="171" t="s">
        <v>42</v>
      </c>
      <c r="D60" s="178"/>
      <c r="E60" s="177"/>
      <c r="F60" s="92">
        <f>ROUND(D60*E60,0)</f>
        <v>0</v>
      </c>
      <c r="G60" s="35">
        <f>ROUND(IF($C60="Choose PT Hourly Position Type:", 0,$F60*VLOOKUP($C60,'Benefit Look Up'!$B$36:$C$45,2,FALSE)),0)</f>
        <v>0</v>
      </c>
      <c r="H60" s="29">
        <f>SUM(F60:G60)</f>
        <v>0</v>
      </c>
    </row>
    <row r="61" spans="1:8" ht="13.5" thickBot="1" x14ac:dyDescent="0.25">
      <c r="A61" s="193"/>
      <c r="B61" s="38" t="s">
        <v>46</v>
      </c>
      <c r="C61" s="39"/>
      <c r="D61" s="39"/>
      <c r="E61" s="40"/>
      <c r="F61" s="93">
        <f>SUM(F56:F60)</f>
        <v>0</v>
      </c>
      <c r="G61" s="36">
        <f>SUM(G56:G60)</f>
        <v>0</v>
      </c>
      <c r="H61" s="37">
        <f>SUM(H56:H60)</f>
        <v>0</v>
      </c>
    </row>
    <row r="62" spans="1:8" ht="14.25" thickTop="1" thickBot="1" x14ac:dyDescent="0.25">
      <c r="A62" s="74"/>
      <c r="B62" s="100"/>
      <c r="F62" s="111"/>
      <c r="G62" s="111"/>
      <c r="H62" s="111"/>
    </row>
    <row r="63" spans="1:8" ht="19.5" thickTop="1" thickBot="1" x14ac:dyDescent="0.25">
      <c r="A63" s="284" t="s">
        <v>65</v>
      </c>
      <c r="B63" s="285"/>
      <c r="C63" s="41"/>
      <c r="D63" s="42"/>
      <c r="E63" s="42"/>
      <c r="F63" s="43"/>
      <c r="G63" s="43"/>
      <c r="H63" s="44"/>
    </row>
    <row r="64" spans="1:8" ht="14.25" thickTop="1" thickBot="1" x14ac:dyDescent="0.25">
      <c r="A64" s="150"/>
      <c r="B64" s="45"/>
      <c r="C64" s="46"/>
      <c r="D64" s="47" t="s">
        <v>1</v>
      </c>
      <c r="E64" s="48"/>
      <c r="F64" s="49" t="s">
        <v>7</v>
      </c>
      <c r="G64" s="50" t="s">
        <v>63</v>
      </c>
      <c r="H64" s="51" t="s">
        <v>67</v>
      </c>
    </row>
    <row r="65" spans="1:8" ht="13.5" thickBot="1" x14ac:dyDescent="0.25">
      <c r="A65" s="281" t="s">
        <v>43</v>
      </c>
      <c r="B65" s="282"/>
      <c r="C65" s="283"/>
      <c r="D65" s="52">
        <f>SUM(D39,D50)</f>
        <v>0</v>
      </c>
      <c r="E65" s="53"/>
      <c r="F65" s="54">
        <f>SUM(E39,E50,F61)</f>
        <v>0</v>
      </c>
      <c r="G65" s="55">
        <f>SUM(J39,F50,G61)</f>
        <v>0</v>
      </c>
      <c r="H65" s="56">
        <f>SUM(F65:G65)</f>
        <v>0</v>
      </c>
    </row>
    <row r="66" spans="1:8" ht="14.25" thickTop="1" thickBot="1" x14ac:dyDescent="0.25">
      <c r="A66" s="151" t="s">
        <v>84</v>
      </c>
      <c r="B66" s="57"/>
      <c r="C66" s="57"/>
      <c r="D66" s="57"/>
      <c r="E66" s="57"/>
      <c r="F66" s="57"/>
      <c r="G66" s="57"/>
      <c r="H66" s="58">
        <f>SUM($K$39,$G$50,$H$61)</f>
        <v>0</v>
      </c>
    </row>
    <row r="67" spans="1:8" ht="13.5" thickTop="1" x14ac:dyDescent="0.2"/>
  </sheetData>
  <sheetProtection algorithmName="SHA-512" hashValue="sNF/rn/Lsp5+guA69G5CTCdBjXwKMYMJBERq8ECt/IwvBMOmgHoDKFSFYgXr/faZrg31gzWY6ntkU32iEc6bLg==" saltValue="v/WsG/p+YHcEvHbQEkBuQQ==" spinCount="100000" sheet="1" selectLockedCells="1"/>
  <mergeCells count="18">
    <mergeCell ref="A2:E2"/>
    <mergeCell ref="F3:L3"/>
    <mergeCell ref="F34:G34"/>
    <mergeCell ref="A65:C65"/>
    <mergeCell ref="A63:B63"/>
    <mergeCell ref="A52:B52"/>
    <mergeCell ref="A42:E43"/>
    <mergeCell ref="A53:E54"/>
    <mergeCell ref="F53:H54"/>
    <mergeCell ref="F42:G43"/>
    <mergeCell ref="A41:B41"/>
    <mergeCell ref="M3:N3"/>
    <mergeCell ref="F4:L4"/>
    <mergeCell ref="A3:E3"/>
    <mergeCell ref="A29:E29"/>
    <mergeCell ref="F32:G33"/>
    <mergeCell ref="A32:E33"/>
    <mergeCell ref="H32:I33"/>
  </mergeCells>
  <phoneticPr fontId="0" type="noConversion"/>
  <pageMargins left="0.25" right="0.25" top="0.75" bottom="0.75" header="0.25" footer="0.25"/>
  <pageSetup scale="58" fitToHeight="2" orientation="landscape" cellComments="asDisplayed" horizontalDpi="300" verticalDpi="300" r:id="rId1"/>
  <headerFooter alignWithMargins="0">
    <oddHeader xml:space="preserve">&amp;CJames Madison University
FY 2017 Budget Revision
Salary and Benefits Calculations  
</oddHeader>
    <oddFooter>&amp;L&amp;8FY17 Budget Rvsn Sal Calc Sheet&amp;C&amp;8&amp;D &amp;T&amp;R&amp;8Page &amp;P of &amp;N</oddFooter>
  </headerFooter>
  <rowBreaks count="1" manualBreakCount="1">
    <brk id="27" max="15"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'Positn Type Data Validation'!$G$1:$G$2</xm:f>
          </x14:formula1>
          <xm:sqref>C36:C38</xm:sqref>
        </x14:dataValidation>
        <x14:dataValidation type="list" allowBlank="1" showInputMessage="1" showErrorMessage="1" xr:uid="{00000000-0002-0000-0100-000001000000}">
          <x14:formula1>
            <xm:f>'Positn Type Data Validation'!$C$1:$C$6</xm:f>
          </x14:formula1>
          <xm:sqref>C45:C49</xm:sqref>
        </x14:dataValidation>
        <x14:dataValidation type="list" allowBlank="1" showInputMessage="1" showErrorMessage="1" xr:uid="{00000000-0002-0000-0100-000002000000}">
          <x14:formula1>
            <xm:f>'Positn Type Data Validation'!$I$1:$I$3</xm:f>
          </x14:formula1>
          <xm:sqref>D6:D25</xm:sqref>
        </x14:dataValidation>
        <x14:dataValidation type="list" allowBlank="1" showInputMessage="1" showErrorMessage="1" xr:uid="{00000000-0002-0000-0100-000003000000}">
          <x14:formula1>
            <xm:f>'Positn Type Data Validation'!$E$1:$E$4</xm:f>
          </x14:formula1>
          <xm:sqref>C56:C60</xm:sqref>
        </x14:dataValidation>
        <x14:dataValidation type="list" allowBlank="1" showInputMessage="1" showErrorMessage="1" xr:uid="{00000000-0002-0000-0100-000004000000}">
          <x14:formula1>
            <xm:f>'Positn Type Data Validation'!$A$1:$A$11</xm:f>
          </x14:formula1>
          <xm:sqref>C6:C25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I14"/>
  <sheetViews>
    <sheetView workbookViewId="0">
      <selection activeCell="A11" sqref="A11"/>
    </sheetView>
  </sheetViews>
  <sheetFormatPr defaultColWidth="9.140625" defaultRowHeight="12.75" x14ac:dyDescent="0.2"/>
  <cols>
    <col min="1" max="1" width="33.28515625" customWidth="1"/>
    <col min="2" max="2" width="3.5703125" customWidth="1"/>
    <col min="3" max="3" width="37.42578125" customWidth="1"/>
    <col min="4" max="4" width="2.28515625" customWidth="1"/>
    <col min="5" max="5" width="33.85546875" customWidth="1"/>
    <col min="6" max="6" width="1.85546875" customWidth="1"/>
    <col min="7" max="7" width="30.140625" customWidth="1"/>
    <col min="8" max="8" width="1.42578125" customWidth="1"/>
    <col min="9" max="9" width="7.28515625" customWidth="1"/>
  </cols>
  <sheetData>
    <row r="1" spans="1:9" x14ac:dyDescent="0.2">
      <c r="A1" s="100" t="s">
        <v>37</v>
      </c>
      <c r="C1" s="100" t="s">
        <v>39</v>
      </c>
      <c r="E1" s="100" t="s">
        <v>42</v>
      </c>
      <c r="G1" s="100" t="s">
        <v>53</v>
      </c>
      <c r="I1" s="110">
        <v>-1</v>
      </c>
    </row>
    <row r="2" spans="1:9" x14ac:dyDescent="0.2">
      <c r="A2" s="100" t="s">
        <v>9</v>
      </c>
      <c r="C2" s="100" t="s">
        <v>35</v>
      </c>
      <c r="E2" s="100" t="s">
        <v>12</v>
      </c>
      <c r="G2" s="100" t="s">
        <v>47</v>
      </c>
      <c r="I2" s="203">
        <v>0</v>
      </c>
    </row>
    <row r="3" spans="1:9" x14ac:dyDescent="0.2">
      <c r="A3" s="100" t="s">
        <v>48</v>
      </c>
      <c r="C3" s="100" t="s">
        <v>41</v>
      </c>
      <c r="E3" s="100" t="s">
        <v>36</v>
      </c>
      <c r="I3" s="203">
        <v>1</v>
      </c>
    </row>
    <row r="4" spans="1:9" x14ac:dyDescent="0.2">
      <c r="A4" s="100" t="s">
        <v>8</v>
      </c>
      <c r="C4" t="s">
        <v>15</v>
      </c>
      <c r="E4" s="100"/>
    </row>
    <row r="5" spans="1:9" x14ac:dyDescent="0.2">
      <c r="A5" s="100" t="s">
        <v>10</v>
      </c>
      <c r="C5" s="100" t="s">
        <v>40</v>
      </c>
      <c r="I5" s="100"/>
    </row>
    <row r="6" spans="1:9" x14ac:dyDescent="0.2">
      <c r="A6" s="100" t="s">
        <v>11</v>
      </c>
      <c r="C6" s="100" t="s">
        <v>52</v>
      </c>
      <c r="I6" s="100"/>
    </row>
    <row r="7" spans="1:9" x14ac:dyDescent="0.2">
      <c r="A7" s="100" t="s">
        <v>50</v>
      </c>
      <c r="G7" s="100"/>
    </row>
    <row r="8" spans="1:9" x14ac:dyDescent="0.2">
      <c r="A8" s="100" t="s">
        <v>51</v>
      </c>
      <c r="C8" s="100"/>
    </row>
    <row r="9" spans="1:9" x14ac:dyDescent="0.2">
      <c r="A9" s="100"/>
      <c r="C9" s="100"/>
    </row>
    <row r="10" spans="1:9" x14ac:dyDescent="0.2">
      <c r="A10" s="100"/>
      <c r="C10" s="100"/>
      <c r="G10" s="100"/>
    </row>
    <row r="11" spans="1:9" x14ac:dyDescent="0.2">
      <c r="A11" s="100"/>
      <c r="C11" s="100"/>
    </row>
    <row r="12" spans="1:9" x14ac:dyDescent="0.2">
      <c r="A12" s="100"/>
      <c r="C12" s="100"/>
    </row>
    <row r="13" spans="1:9" x14ac:dyDescent="0.2">
      <c r="A13" s="100"/>
      <c r="C13" s="100"/>
    </row>
    <row r="14" spans="1:9" x14ac:dyDescent="0.2">
      <c r="A14" s="100"/>
      <c r="C14" s="100"/>
    </row>
  </sheetData>
  <sheetProtection password="83AF" sheet="1" objects="1" scenarios="1"/>
  <printOptions headings="1" gridLines="1"/>
  <pageMargins left="0.7" right="0.7" top="0.75" bottom="0.75" header="0.3" footer="0.3"/>
  <pageSetup scale="72" orientation="landscape" r:id="rId1"/>
  <headerFooter>
    <oddFooter>&amp;L&amp;"Times New Roman,Regular"&amp;8&amp;Z&amp;F&amp;A&amp;C&amp;D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L51"/>
  <sheetViews>
    <sheetView zoomScaleNormal="100" workbookViewId="0">
      <selection activeCell="A5" sqref="A5:C5"/>
    </sheetView>
  </sheetViews>
  <sheetFormatPr defaultColWidth="9.140625" defaultRowHeight="12.75" x14ac:dyDescent="0.2"/>
  <cols>
    <col min="1" max="1" width="13.7109375" customWidth="1"/>
    <col min="2" max="2" width="33.42578125" customWidth="1"/>
    <col min="4" max="4" width="13.140625" customWidth="1"/>
    <col min="5" max="5" width="10.85546875" customWidth="1"/>
    <col min="10" max="10" width="13.42578125" customWidth="1"/>
  </cols>
  <sheetData>
    <row r="1" spans="1:10" ht="13.5" thickBot="1" x14ac:dyDescent="0.25"/>
    <row r="2" spans="1:10" ht="14.25" thickTop="1" thickBot="1" x14ac:dyDescent="0.25">
      <c r="A2" s="302" t="s">
        <v>27</v>
      </c>
      <c r="B2" s="303"/>
      <c r="C2" s="303"/>
      <c r="D2" s="303"/>
      <c r="E2" s="303"/>
      <c r="F2" s="303"/>
      <c r="G2" s="303"/>
      <c r="H2" s="303"/>
      <c r="I2" s="303"/>
      <c r="J2" s="304"/>
    </row>
    <row r="3" spans="1:10" ht="14.25" customHeight="1" thickTop="1" x14ac:dyDescent="0.2"/>
    <row r="4" spans="1:10" ht="14.25" customHeight="1" x14ac:dyDescent="0.2"/>
    <row r="5" spans="1:10" ht="14.25" customHeight="1" x14ac:dyDescent="0.2">
      <c r="A5" s="305" t="s">
        <v>119</v>
      </c>
      <c r="B5" s="306"/>
      <c r="C5" s="307"/>
    </row>
    <row r="6" spans="1:10" ht="14.25" customHeight="1" x14ac:dyDescent="0.2">
      <c r="A6" s="204">
        <v>111100</v>
      </c>
      <c r="B6" s="250" t="s">
        <v>120</v>
      </c>
      <c r="C6" s="247">
        <v>0.1502</v>
      </c>
    </row>
    <row r="7" spans="1:10" ht="14.25" customHeight="1" x14ac:dyDescent="0.2">
      <c r="A7" s="204">
        <v>111100</v>
      </c>
      <c r="B7" s="205" t="s">
        <v>29</v>
      </c>
      <c r="C7" s="248">
        <v>0.246</v>
      </c>
    </row>
    <row r="8" spans="1:10" ht="14.25" customHeight="1" x14ac:dyDescent="0.2">
      <c r="A8" s="204">
        <v>111200</v>
      </c>
      <c r="B8" s="205" t="s">
        <v>4</v>
      </c>
      <c r="C8" s="247">
        <v>7.6499999999999999E-2</v>
      </c>
    </row>
    <row r="9" spans="1:10" ht="14.25" customHeight="1" x14ac:dyDescent="0.2">
      <c r="A9" s="204">
        <v>111400</v>
      </c>
      <c r="B9" s="205" t="s">
        <v>17</v>
      </c>
      <c r="C9" s="247">
        <v>1.18E-2</v>
      </c>
    </row>
    <row r="10" spans="1:10" ht="14.25" customHeight="1" x14ac:dyDescent="0.2">
      <c r="A10" s="204">
        <v>111500</v>
      </c>
      <c r="B10" s="205" t="s">
        <v>30</v>
      </c>
      <c r="C10" s="206">
        <v>17775</v>
      </c>
      <c r="D10" s="100"/>
    </row>
    <row r="11" spans="1:10" ht="14.25" customHeight="1" x14ac:dyDescent="0.2">
      <c r="A11" s="204">
        <v>111600</v>
      </c>
      <c r="B11" s="205" t="s">
        <v>31</v>
      </c>
      <c r="C11" s="247">
        <v>1.12E-2</v>
      </c>
    </row>
    <row r="12" spans="1:10" ht="14.25" customHeight="1" x14ac:dyDescent="0.2">
      <c r="A12" s="204">
        <v>111700</v>
      </c>
      <c r="B12" s="205" t="s">
        <v>32</v>
      </c>
      <c r="C12" s="247">
        <v>5.0000000000000001E-3</v>
      </c>
    </row>
    <row r="13" spans="1:10" ht="14.25" customHeight="1" x14ac:dyDescent="0.2">
      <c r="A13" s="204">
        <v>111700</v>
      </c>
      <c r="B13" s="205" t="s">
        <v>33</v>
      </c>
      <c r="C13" s="247">
        <v>5.0000000000000001E-3</v>
      </c>
    </row>
    <row r="14" spans="1:10" ht="14.25" customHeight="1" x14ac:dyDescent="0.2">
      <c r="A14" s="204">
        <v>111800</v>
      </c>
      <c r="B14" s="250" t="s">
        <v>121</v>
      </c>
      <c r="C14" s="248">
        <v>0.104</v>
      </c>
    </row>
    <row r="15" spans="1:10" ht="14.25" customHeight="1" x14ac:dyDescent="0.2">
      <c r="A15" s="204">
        <v>113800</v>
      </c>
      <c r="B15" s="205" t="s">
        <v>34</v>
      </c>
      <c r="C15" s="206">
        <v>480</v>
      </c>
    </row>
    <row r="16" spans="1:10" ht="14.25" customHeight="1" x14ac:dyDescent="0.2"/>
    <row r="17" spans="1:12" ht="14.25" customHeight="1" x14ac:dyDescent="0.2"/>
    <row r="19" spans="1:12" ht="13.5" thickBot="1" x14ac:dyDescent="0.25"/>
    <row r="20" spans="1:12" ht="26.25" thickTop="1" x14ac:dyDescent="0.2">
      <c r="A20" s="207" t="s">
        <v>26</v>
      </c>
      <c r="B20" s="208" t="s">
        <v>28</v>
      </c>
      <c r="C20" s="207" t="s">
        <v>16</v>
      </c>
      <c r="D20" s="207" t="s">
        <v>4</v>
      </c>
      <c r="E20" s="207" t="s">
        <v>22</v>
      </c>
      <c r="F20" s="207" t="s">
        <v>23</v>
      </c>
      <c r="G20" s="207" t="s">
        <v>24</v>
      </c>
      <c r="H20" s="207" t="s">
        <v>25</v>
      </c>
      <c r="I20" s="207" t="s">
        <v>18</v>
      </c>
      <c r="J20" s="209" t="s">
        <v>19</v>
      </c>
      <c r="K20" s="179"/>
      <c r="L20" s="179"/>
    </row>
    <row r="21" spans="1:12" x14ac:dyDescent="0.2">
      <c r="C21">
        <v>111100</v>
      </c>
      <c r="D21">
        <v>111200</v>
      </c>
      <c r="E21">
        <v>111400</v>
      </c>
      <c r="F21">
        <v>111500</v>
      </c>
      <c r="G21">
        <v>111600</v>
      </c>
      <c r="H21">
        <v>111700</v>
      </c>
      <c r="I21">
        <v>111800</v>
      </c>
      <c r="J21" s="153">
        <v>113800</v>
      </c>
    </row>
    <row r="22" spans="1:12" x14ac:dyDescent="0.2">
      <c r="A22">
        <v>112100</v>
      </c>
      <c r="B22" s="100" t="s">
        <v>9</v>
      </c>
      <c r="C22" s="210">
        <f t="shared" ref="C22:C27" si="0">$C$6</f>
        <v>0.1502</v>
      </c>
      <c r="D22" s="210">
        <f>$C$8</f>
        <v>7.6499999999999999E-2</v>
      </c>
      <c r="E22" s="210">
        <f>$C$9</f>
        <v>1.18E-2</v>
      </c>
      <c r="F22" s="211">
        <f>$C$10</f>
        <v>17775</v>
      </c>
      <c r="G22" s="210">
        <f>$C$11</f>
        <v>1.12E-2</v>
      </c>
      <c r="H22" s="210">
        <f>$C$12</f>
        <v>5.0000000000000001E-3</v>
      </c>
      <c r="I22" s="210"/>
      <c r="J22" s="212">
        <f>$C$15</f>
        <v>480</v>
      </c>
    </row>
    <row r="23" spans="1:12" x14ac:dyDescent="0.2">
      <c r="A23">
        <v>112160</v>
      </c>
      <c r="B23" s="100" t="s">
        <v>48</v>
      </c>
      <c r="C23" s="210">
        <f t="shared" si="0"/>
        <v>0.1502</v>
      </c>
      <c r="D23" s="210">
        <f t="shared" ref="D23:D29" si="1">$C$8</f>
        <v>7.6499999999999999E-2</v>
      </c>
      <c r="E23" s="210">
        <f t="shared" ref="E23:E29" si="2">$C$9</f>
        <v>1.18E-2</v>
      </c>
      <c r="F23" s="211">
        <f t="shared" ref="F23:F29" si="3">$C$10</f>
        <v>17775</v>
      </c>
      <c r="G23" s="210">
        <f t="shared" ref="G23:G29" si="4">$C$11</f>
        <v>1.12E-2</v>
      </c>
      <c r="H23" s="210">
        <f t="shared" ref="H23:H29" si="5">$C$12</f>
        <v>5.0000000000000001E-3</v>
      </c>
      <c r="J23" s="212">
        <f t="shared" ref="J23:J29" si="6">$C$15</f>
        <v>480</v>
      </c>
    </row>
    <row r="24" spans="1:12" x14ac:dyDescent="0.2">
      <c r="A24">
        <v>112300</v>
      </c>
      <c r="B24" s="100" t="s">
        <v>8</v>
      </c>
      <c r="C24" s="210">
        <f t="shared" si="0"/>
        <v>0.1502</v>
      </c>
      <c r="D24" s="210">
        <f t="shared" si="1"/>
        <v>7.6499999999999999E-2</v>
      </c>
      <c r="E24" s="210">
        <f t="shared" si="2"/>
        <v>1.18E-2</v>
      </c>
      <c r="F24" s="211">
        <f t="shared" si="3"/>
        <v>17775</v>
      </c>
      <c r="G24" s="210">
        <f t="shared" si="4"/>
        <v>1.12E-2</v>
      </c>
      <c r="H24" s="210">
        <f t="shared" si="5"/>
        <v>5.0000000000000001E-3</v>
      </c>
      <c r="J24" s="212">
        <f t="shared" si="6"/>
        <v>480</v>
      </c>
    </row>
    <row r="25" spans="1:12" x14ac:dyDescent="0.2">
      <c r="A25">
        <v>112600</v>
      </c>
      <c r="B25" s="100" t="s">
        <v>10</v>
      </c>
      <c r="C25" s="210">
        <f t="shared" si="0"/>
        <v>0.1502</v>
      </c>
      <c r="D25" s="210">
        <f t="shared" si="1"/>
        <v>7.6499999999999999E-2</v>
      </c>
      <c r="E25" s="210">
        <f t="shared" si="2"/>
        <v>1.18E-2</v>
      </c>
      <c r="F25" s="211">
        <f t="shared" si="3"/>
        <v>17775</v>
      </c>
      <c r="G25" s="210">
        <f t="shared" si="4"/>
        <v>1.12E-2</v>
      </c>
      <c r="H25" s="210">
        <f t="shared" si="5"/>
        <v>5.0000000000000001E-3</v>
      </c>
      <c r="I25" s="210"/>
      <c r="J25" s="212">
        <f t="shared" si="6"/>
        <v>480</v>
      </c>
    </row>
    <row r="26" spans="1:12" x14ac:dyDescent="0.2">
      <c r="A26">
        <v>112610</v>
      </c>
      <c r="B26" s="100" t="s">
        <v>86</v>
      </c>
      <c r="C26" s="210">
        <f t="shared" si="0"/>
        <v>0.1502</v>
      </c>
      <c r="D26" s="210">
        <f t="shared" si="1"/>
        <v>7.6499999999999999E-2</v>
      </c>
      <c r="E26" s="210">
        <f t="shared" si="2"/>
        <v>1.18E-2</v>
      </c>
      <c r="F26" s="211">
        <f t="shared" si="3"/>
        <v>17775</v>
      </c>
      <c r="G26" s="210">
        <f t="shared" si="4"/>
        <v>1.12E-2</v>
      </c>
      <c r="H26" s="210">
        <f t="shared" si="5"/>
        <v>5.0000000000000001E-3</v>
      </c>
      <c r="I26" s="210"/>
      <c r="J26" s="212">
        <f t="shared" si="6"/>
        <v>480</v>
      </c>
    </row>
    <row r="27" spans="1:12" x14ac:dyDescent="0.2">
      <c r="A27">
        <v>112620</v>
      </c>
      <c r="B27" s="100" t="s">
        <v>11</v>
      </c>
      <c r="C27" s="210">
        <f t="shared" si="0"/>
        <v>0.1502</v>
      </c>
      <c r="D27" s="210">
        <f t="shared" si="1"/>
        <v>7.6499999999999999E-2</v>
      </c>
      <c r="E27" s="210">
        <f t="shared" si="2"/>
        <v>1.18E-2</v>
      </c>
      <c r="F27" s="211">
        <f t="shared" si="3"/>
        <v>17775</v>
      </c>
      <c r="G27" s="210">
        <f t="shared" si="4"/>
        <v>1.12E-2</v>
      </c>
      <c r="H27" s="210">
        <f t="shared" si="5"/>
        <v>5.0000000000000001E-3</v>
      </c>
      <c r="I27" s="210"/>
      <c r="J27" s="212">
        <f t="shared" si="6"/>
        <v>480</v>
      </c>
    </row>
    <row r="28" spans="1:12" x14ac:dyDescent="0.2">
      <c r="A28">
        <v>112700</v>
      </c>
      <c r="B28" s="100" t="s">
        <v>50</v>
      </c>
      <c r="C28" s="210">
        <f>$C$7</f>
        <v>0.246</v>
      </c>
      <c r="D28" s="210">
        <f t="shared" si="1"/>
        <v>7.6499999999999999E-2</v>
      </c>
      <c r="E28" s="210">
        <f t="shared" si="2"/>
        <v>1.18E-2</v>
      </c>
      <c r="F28" s="211">
        <f t="shared" si="3"/>
        <v>17775</v>
      </c>
      <c r="G28" s="210">
        <f t="shared" si="4"/>
        <v>1.12E-2</v>
      </c>
      <c r="H28" s="210">
        <f t="shared" si="5"/>
        <v>5.0000000000000001E-3</v>
      </c>
      <c r="J28" s="212">
        <f t="shared" si="6"/>
        <v>480</v>
      </c>
    </row>
    <row r="29" spans="1:12" x14ac:dyDescent="0.2">
      <c r="A29" s="100">
        <v>112710</v>
      </c>
      <c r="B29" s="100" t="s">
        <v>51</v>
      </c>
      <c r="C29" s="210">
        <f>$C$7</f>
        <v>0.246</v>
      </c>
      <c r="D29" s="210">
        <f t="shared" si="1"/>
        <v>7.6499999999999999E-2</v>
      </c>
      <c r="E29" s="210">
        <f t="shared" si="2"/>
        <v>1.18E-2</v>
      </c>
      <c r="F29" s="211">
        <f t="shared" si="3"/>
        <v>17775</v>
      </c>
      <c r="G29" s="210">
        <f t="shared" si="4"/>
        <v>1.12E-2</v>
      </c>
      <c r="H29" s="210">
        <f t="shared" si="5"/>
        <v>5.0000000000000001E-3</v>
      </c>
      <c r="J29" s="212">
        <f t="shared" si="6"/>
        <v>480</v>
      </c>
    </row>
    <row r="30" spans="1:12" x14ac:dyDescent="0.2">
      <c r="B30" s="100"/>
      <c r="C30" s="210"/>
      <c r="E30" s="210"/>
      <c r="F30" s="211"/>
      <c r="G30" s="210"/>
      <c r="H30" s="210"/>
      <c r="I30" s="210"/>
      <c r="J30" s="212"/>
    </row>
    <row r="31" spans="1:12" ht="13.5" thickBot="1" x14ac:dyDescent="0.25">
      <c r="A31" s="67"/>
      <c r="B31" s="213"/>
      <c r="C31" s="67"/>
      <c r="D31" s="67"/>
      <c r="E31" s="214"/>
      <c r="F31" s="215"/>
      <c r="G31" s="214"/>
      <c r="H31" s="214"/>
      <c r="I31" s="214"/>
      <c r="J31" s="216"/>
    </row>
    <row r="32" spans="1:12" ht="13.5" thickTop="1" x14ac:dyDescent="0.2"/>
    <row r="33" spans="1:3" ht="13.5" thickBot="1" x14ac:dyDescent="0.25"/>
    <row r="34" spans="1:3" ht="32.25" thickTop="1" x14ac:dyDescent="0.25">
      <c r="A34" s="217" t="s">
        <v>26</v>
      </c>
      <c r="B34" s="218" t="s">
        <v>55</v>
      </c>
      <c r="C34" s="209" t="s">
        <v>4</v>
      </c>
    </row>
    <row r="35" spans="1:3" x14ac:dyDescent="0.2">
      <c r="A35" s="219"/>
      <c r="B35" s="220"/>
      <c r="C35" s="153">
        <v>111300</v>
      </c>
    </row>
    <row r="36" spans="1:3" x14ac:dyDescent="0.2">
      <c r="A36">
        <v>112130</v>
      </c>
      <c r="B36" s="100" t="s">
        <v>52</v>
      </c>
      <c r="C36" s="221">
        <f t="shared" ref="C36:C43" si="7">$C$8</f>
        <v>7.6499999999999999E-2</v>
      </c>
    </row>
    <row r="37" spans="1:3" x14ac:dyDescent="0.2">
      <c r="A37" s="222">
        <v>114200</v>
      </c>
      <c r="B37" s="100" t="s">
        <v>35</v>
      </c>
      <c r="C37" s="153">
        <v>0</v>
      </c>
    </row>
    <row r="38" spans="1:3" x14ac:dyDescent="0.2">
      <c r="A38" s="222">
        <v>114500</v>
      </c>
      <c r="B38" s="100" t="s">
        <v>41</v>
      </c>
      <c r="C38" s="221">
        <f t="shared" si="7"/>
        <v>7.6499999999999999E-2</v>
      </c>
    </row>
    <row r="39" spans="1:3" x14ac:dyDescent="0.2">
      <c r="A39" s="222">
        <v>114530</v>
      </c>
      <c r="B39" t="s">
        <v>15</v>
      </c>
      <c r="C39" s="221">
        <f t="shared" si="7"/>
        <v>7.6499999999999999E-2</v>
      </c>
    </row>
    <row r="40" spans="1:3" x14ac:dyDescent="0.2">
      <c r="A40" s="222">
        <v>114531</v>
      </c>
      <c r="B40" s="100" t="s">
        <v>40</v>
      </c>
      <c r="C40" s="221">
        <f t="shared" si="7"/>
        <v>7.6499999999999999E-2</v>
      </c>
    </row>
    <row r="41" spans="1:3" x14ac:dyDescent="0.2">
      <c r="A41" s="222">
        <v>114910</v>
      </c>
      <c r="B41" s="100" t="s">
        <v>13</v>
      </c>
      <c r="C41" s="221">
        <f t="shared" si="7"/>
        <v>7.6499999999999999E-2</v>
      </c>
    </row>
    <row r="42" spans="1:3" x14ac:dyDescent="0.2">
      <c r="A42" s="222">
        <v>114100</v>
      </c>
      <c r="B42" s="100" t="s">
        <v>12</v>
      </c>
      <c r="C42" s="221">
        <f t="shared" si="7"/>
        <v>7.6499999999999999E-2</v>
      </c>
    </row>
    <row r="43" spans="1:3" x14ac:dyDescent="0.2">
      <c r="A43" s="222">
        <v>114910</v>
      </c>
      <c r="B43" s="100" t="s">
        <v>14</v>
      </c>
      <c r="C43" s="221">
        <f t="shared" si="7"/>
        <v>7.6499999999999999E-2</v>
      </c>
    </row>
    <row r="44" spans="1:3" x14ac:dyDescent="0.2">
      <c r="A44" s="222">
        <v>114400</v>
      </c>
      <c r="B44" s="100" t="s">
        <v>36</v>
      </c>
      <c r="C44" s="153">
        <v>0</v>
      </c>
    </row>
    <row r="45" spans="1:3" ht="13.5" thickBot="1" x14ac:dyDescent="0.25">
      <c r="A45" s="223"/>
      <c r="B45" s="100"/>
      <c r="C45" s="224"/>
    </row>
    <row r="46" spans="1:3" ht="13.5" thickTop="1" x14ac:dyDescent="0.2">
      <c r="A46" s="15"/>
      <c r="B46" s="181"/>
      <c r="C46" s="15"/>
    </row>
    <row r="47" spans="1:3" ht="13.5" thickBot="1" x14ac:dyDescent="0.25"/>
    <row r="48" spans="1:3" ht="32.25" thickTop="1" x14ac:dyDescent="0.2">
      <c r="A48" s="217" t="s">
        <v>26</v>
      </c>
      <c r="B48" s="208" t="s">
        <v>54</v>
      </c>
      <c r="C48" s="209" t="s">
        <v>20</v>
      </c>
    </row>
    <row r="49" spans="1:3" ht="17.25" customHeight="1" x14ac:dyDescent="0.2">
      <c r="A49" s="222"/>
      <c r="C49" s="153">
        <v>111310</v>
      </c>
    </row>
    <row r="50" spans="1:3" ht="13.5" thickBot="1" x14ac:dyDescent="0.25">
      <c r="A50" s="223">
        <v>112140</v>
      </c>
      <c r="B50" s="213" t="s">
        <v>47</v>
      </c>
      <c r="C50" s="238">
        <f>$C$6+$C$8+$C$9+$C$11+$C$12</f>
        <v>0.25469999999999998</v>
      </c>
    </row>
    <row r="51" spans="1:3" ht="13.5" thickTop="1" x14ac:dyDescent="0.2"/>
  </sheetData>
  <sheetProtection algorithmName="SHA-512" hashValue="N8wM0wB+vMhTYOGzTvsBrVww5cRcDGvCXIKxGFV4hxr+fKebZHzqooHsl5WyFU4+YO/kyRFQVh6EQypTuY+lcA==" saltValue="n/3owpdPlEGfAZBP3h5I7Q==" spinCount="100000" sheet="1" objects="1" scenarios="1"/>
  <mergeCells count="2">
    <mergeCell ref="A2:J2"/>
    <mergeCell ref="A5:C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Revision Personal Services Calc</vt:lpstr>
      <vt:lpstr>Positn Type Data Validation</vt:lpstr>
      <vt:lpstr>Benefit Look Up</vt:lpstr>
      <vt:lpstr>Full_Time_Fringes</vt:lpstr>
      <vt:lpstr>Instructions!Print_Area</vt:lpstr>
      <vt:lpstr>'Revision Personal Services Calc'!Print_Area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Initiative Request Form</dc:title>
  <dc:creator>Woods, Tammy - woodstm</dc:creator>
  <cp:lastModifiedBy>Shifflett, Barbara Mae - shifflbm</cp:lastModifiedBy>
  <cp:lastPrinted>2025-03-28T14:39:01Z</cp:lastPrinted>
  <dcterms:created xsi:type="dcterms:W3CDTF">1997-12-19T15:59:33Z</dcterms:created>
  <dcterms:modified xsi:type="dcterms:W3CDTF">2025-06-27T13:43:31Z</dcterms:modified>
</cp:coreProperties>
</file>