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knightti\Documents\PROJECTS\BUDGET_REVSN_CORRCTNS_AFTER_LIVE\MAY042016_crrctn_GA_SSben_1128_retire\"/>
    </mc:Choice>
  </mc:AlternateContent>
  <bookViews>
    <workbookView xWindow="-60" yWindow="-60" windowWidth="23535" windowHeight="7260" tabRatio="597" activeTab="3"/>
  </bookViews>
  <sheets>
    <sheet name="Instructions" sheetId="10" r:id="rId1"/>
    <sheet name="Revision Personal Services Calc" sheetId="2" r:id="rId2"/>
    <sheet name="Positn Type Data Validation" sheetId="8" state="hidden" r:id="rId3"/>
    <sheet name="Benefit Look Up" sheetId="9" r:id="rId4"/>
  </sheets>
  <definedNames>
    <definedName name="Check_Sum">#REF!</definedName>
    <definedName name="Full_Time_Fringes">'Benefit Look Up'!$B$21:$J$31</definedName>
    <definedName name="_xlnm.Print_Area" localSheetId="0">Instructions!$A$1:$A$35</definedName>
    <definedName name="_xlnm.Print_Area" localSheetId="1">'Revision Personal Services Calc'!$A$1:$P$56</definedName>
  </definedNames>
  <calcPr calcId="152511"/>
</workbook>
</file>

<file path=xl/calcChain.xml><?xml version="1.0" encoding="utf-8"?>
<calcChain xmlns="http://schemas.openxmlformats.org/spreadsheetml/2006/main">
  <c r="C30" i="9" l="1"/>
  <c r="G46" i="2" l="1"/>
  <c r="G45" i="2"/>
  <c r="H45" i="2" s="1"/>
  <c r="G44" i="2"/>
  <c r="F8" i="2"/>
  <c r="G8" i="2"/>
  <c r="H8" i="2"/>
  <c r="I8" i="2"/>
  <c r="J8" i="2"/>
  <c r="K8" i="2"/>
  <c r="L8" i="2"/>
  <c r="F9" i="2"/>
  <c r="G9" i="2"/>
  <c r="H9" i="2"/>
  <c r="I9" i="2"/>
  <c r="J9" i="2"/>
  <c r="K9" i="2"/>
  <c r="L9" i="2"/>
  <c r="F10" i="2"/>
  <c r="G10" i="2"/>
  <c r="H10" i="2"/>
  <c r="I10" i="2"/>
  <c r="J10" i="2"/>
  <c r="K10" i="2"/>
  <c r="L10" i="2"/>
  <c r="F11" i="2"/>
  <c r="G11" i="2"/>
  <c r="H11" i="2"/>
  <c r="I11" i="2"/>
  <c r="J11" i="2"/>
  <c r="K11" i="2"/>
  <c r="L11" i="2"/>
  <c r="N12" i="2"/>
  <c r="N25" i="2"/>
  <c r="I7" i="2"/>
  <c r="I6" i="2"/>
  <c r="F44" i="2"/>
  <c r="H44" i="2" s="1"/>
  <c r="F45" i="2"/>
  <c r="F24" i="2"/>
  <c r="G24" i="2"/>
  <c r="O24" i="2" s="1"/>
  <c r="P24" i="2" s="1"/>
  <c r="H24" i="2"/>
  <c r="I24" i="2"/>
  <c r="J24" i="2"/>
  <c r="K24" i="2"/>
  <c r="L24" i="2"/>
  <c r="F23" i="2"/>
  <c r="G23" i="2"/>
  <c r="H23" i="2"/>
  <c r="O23" i="2" s="1"/>
  <c r="P23" i="2" s="1"/>
  <c r="I23" i="2"/>
  <c r="J23" i="2"/>
  <c r="K23" i="2"/>
  <c r="L23" i="2"/>
  <c r="D36" i="2"/>
  <c r="D51" i="2" s="1"/>
  <c r="F35" i="2"/>
  <c r="G35" i="2" s="1"/>
  <c r="E25" i="2"/>
  <c r="D25" i="2"/>
  <c r="M25" i="2"/>
  <c r="L22" i="2"/>
  <c r="L25" i="2" s="1"/>
  <c r="I22" i="2"/>
  <c r="F42" i="2"/>
  <c r="E36" i="2"/>
  <c r="H50" i="9"/>
  <c r="K22" i="2"/>
  <c r="K25" i="2" s="1"/>
  <c r="E50" i="9"/>
  <c r="H22" i="2"/>
  <c r="C50" i="9"/>
  <c r="F22" i="2"/>
  <c r="O22" i="2" s="1"/>
  <c r="C43" i="9"/>
  <c r="C42" i="9"/>
  <c r="C41" i="9"/>
  <c r="C40" i="9"/>
  <c r="C39" i="9"/>
  <c r="F34" i="2"/>
  <c r="G34" i="2" s="1"/>
  <c r="C38" i="9"/>
  <c r="F33" i="2"/>
  <c r="G33" i="2" s="1"/>
  <c r="F32" i="2"/>
  <c r="G32" i="2" s="1"/>
  <c r="D50" i="9"/>
  <c r="G22" i="2"/>
  <c r="G25" i="2" s="1"/>
  <c r="C36" i="9"/>
  <c r="F31" i="2"/>
  <c r="G31" i="2" s="1"/>
  <c r="J23" i="9"/>
  <c r="J24" i="9"/>
  <c r="J25" i="9"/>
  <c r="J26" i="9"/>
  <c r="J27" i="9"/>
  <c r="J28" i="9"/>
  <c r="J29" i="9"/>
  <c r="J30" i="9"/>
  <c r="J31" i="9"/>
  <c r="J22" i="9"/>
  <c r="I31" i="9"/>
  <c r="I27" i="9"/>
  <c r="I26" i="9"/>
  <c r="I25" i="9"/>
  <c r="I22" i="9"/>
  <c r="H23" i="9"/>
  <c r="H24" i="9"/>
  <c r="H25" i="9"/>
  <c r="H26" i="9"/>
  <c r="H27" i="9"/>
  <c r="H28" i="9"/>
  <c r="H29" i="9"/>
  <c r="H30" i="9"/>
  <c r="H31" i="9"/>
  <c r="H22" i="9"/>
  <c r="G23" i="9"/>
  <c r="G24" i="9"/>
  <c r="G25" i="9"/>
  <c r="G26" i="9"/>
  <c r="G27" i="9"/>
  <c r="G28" i="9"/>
  <c r="G29" i="9"/>
  <c r="G30" i="9"/>
  <c r="G31" i="9"/>
  <c r="F23" i="9"/>
  <c r="F24" i="9"/>
  <c r="F25" i="9"/>
  <c r="F26" i="9"/>
  <c r="F27" i="9"/>
  <c r="F28" i="9"/>
  <c r="F29" i="9"/>
  <c r="F30" i="9"/>
  <c r="F31" i="9"/>
  <c r="F22" i="9"/>
  <c r="E23" i="9"/>
  <c r="E24" i="9"/>
  <c r="E25" i="9"/>
  <c r="E26" i="9"/>
  <c r="E27" i="9"/>
  <c r="E28" i="9"/>
  <c r="E29" i="9"/>
  <c r="E30" i="9"/>
  <c r="E31" i="9"/>
  <c r="E22" i="9"/>
  <c r="D29" i="9"/>
  <c r="D23" i="9"/>
  <c r="D24" i="9"/>
  <c r="D25" i="9"/>
  <c r="D26" i="9"/>
  <c r="D27" i="9"/>
  <c r="D28" i="9"/>
  <c r="D22" i="9"/>
  <c r="C29" i="9"/>
  <c r="C28" i="9"/>
  <c r="C24" i="9"/>
  <c r="F7" i="2"/>
  <c r="C23" i="9"/>
  <c r="G50" i="9"/>
  <c r="J22" i="2"/>
  <c r="J25" i="2" s="1"/>
  <c r="G22" i="9"/>
  <c r="F25" i="2"/>
  <c r="L7" i="2"/>
  <c r="L6" i="2"/>
  <c r="K7" i="2"/>
  <c r="K6" i="2"/>
  <c r="J7" i="2"/>
  <c r="J6" i="2"/>
  <c r="H7" i="2"/>
  <c r="H6" i="2"/>
  <c r="G7" i="2"/>
  <c r="G6" i="2"/>
  <c r="F6" i="2"/>
  <c r="F43" i="2"/>
  <c r="G43" i="2"/>
  <c r="H43" i="2" s="1"/>
  <c r="F46" i="2"/>
  <c r="F47" i="2"/>
  <c r="M12" i="2"/>
  <c r="E12" i="2"/>
  <c r="D12" i="2"/>
  <c r="O9" i="2" l="1"/>
  <c r="P9" i="2" s="1"/>
  <c r="G12" i="2"/>
  <c r="L12" i="2"/>
  <c r="H46" i="2"/>
  <c r="G42" i="2"/>
  <c r="G47" i="2" s="1"/>
  <c r="J12" i="2"/>
  <c r="H25" i="2"/>
  <c r="O6" i="2"/>
  <c r="P6" i="2" s="1"/>
  <c r="O8" i="2"/>
  <c r="P8" i="2" s="1"/>
  <c r="F51" i="2"/>
  <c r="I25" i="2"/>
  <c r="H12" i="2"/>
  <c r="O11" i="2"/>
  <c r="P11" i="2" s="1"/>
  <c r="O10" i="2"/>
  <c r="P10" i="2" s="1"/>
  <c r="G36" i="2"/>
  <c r="P22" i="2"/>
  <c r="P25" i="2" s="1"/>
  <c r="O25" i="2"/>
  <c r="O7" i="2"/>
  <c r="P7" i="2" s="1"/>
  <c r="I12" i="2"/>
  <c r="F36" i="2"/>
  <c r="F12" i="2"/>
  <c r="K12" i="2"/>
  <c r="H42" i="2" l="1"/>
  <c r="H47" i="2" s="1"/>
  <c r="H52" i="2" s="1"/>
  <c r="P13" i="2"/>
  <c r="O12" i="2"/>
  <c r="P12" i="2" s="1"/>
  <c r="G51" i="2"/>
  <c r="H51" i="2" s="1"/>
</calcChain>
</file>

<file path=xl/sharedStrings.xml><?xml version="1.0" encoding="utf-8"?>
<sst xmlns="http://schemas.openxmlformats.org/spreadsheetml/2006/main" count="206" uniqueCount="123">
  <si>
    <t xml:space="preserve"> </t>
  </si>
  <si>
    <t>FTE</t>
  </si>
  <si>
    <t>Position Title</t>
  </si>
  <si>
    <t>Account Code</t>
  </si>
  <si>
    <t>Social Security</t>
  </si>
  <si>
    <t>Dept ID Number</t>
  </si>
  <si>
    <t xml:space="preserve">    </t>
  </si>
  <si>
    <t>Salary</t>
  </si>
  <si>
    <t>FT Classified (112300)</t>
  </si>
  <si>
    <t>FT Administrative (112100)</t>
  </si>
  <si>
    <t>FT Faculty (112600)</t>
  </si>
  <si>
    <t>FT Library Faculty (112620) AA Only</t>
  </si>
  <si>
    <t>FT IT Classified (112800) A&amp;F Only</t>
  </si>
  <si>
    <t>FT IT Administrative (112820) A&amp;F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</si>
  <si>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</si>
  <si>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</si>
  <si>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</si>
  <si>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</si>
  <si>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</si>
  <si>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</si>
  <si>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</si>
  <si>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</si>
  <si>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</si>
  <si>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</si>
  <si>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</si>
  <si>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</si>
  <si>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</si>
  <si>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</si>
  <si>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</si>
  <si>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</si>
  <si>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</si>
  <si>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</si>
  <si>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</si>
  <si>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</si>
  <si>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</si>
  <si>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</si>
  <si>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</si>
  <si>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</si>
  <si>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</si>
  <si>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</si>
  <si>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</si>
  <si>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</si>
  <si>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</si>
  <si>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</si>
  <si>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</si>
  <si>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</si>
  <si>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</si>
  <si>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</si>
  <si>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</si>
  <si>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</si>
  <si>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</si>
  <si>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</si>
  <si>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</si>
  <si>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</si>
  <si>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</si>
  <si>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</si>
  <si>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</si>
  <si>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</si>
  <si>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</si>
  <si>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</si>
  <si>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</si>
  <si>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</si>
  <si>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</si>
  <si>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</si>
  <si>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</si>
  <si>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</si>
  <si>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</si>
  <si>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</si>
  <si>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</si>
  <si>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</si>
  <si>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</si>
  <si>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</si>
  <si>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</si>
  <si>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</si>
  <si>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</si>
  <si>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</si>
  <si>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</si>
  <si>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</si>
  <si>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</si>
  <si>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</si>
  <si>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</si>
  <si>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</si>
  <si>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</si>
  <si>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</si>
  <si>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</si>
  <si>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</si>
  <si>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</si>
  <si>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②</t>
    </r>
    <r>
      <rPr>
        <sz val="10"/>
        <rFont val="Arial"/>
        <family val="2"/>
      </rPr>
      <t xml:space="preserve">
Hourly Part-Time  (Note: Minimum wage is $7.25 effective 7/24/2009. Maximum annual hours for General Wages cannot exceed 1,500)</t>
    </r>
  </si>
  <si>
    <r>
      <rPr>
        <sz val="14"/>
        <color rgb="FFFF0000"/>
        <rFont val="Arial"/>
        <family val="2"/>
      </rPr>
      <t>④</t>
    </r>
    <r>
      <rPr>
        <sz val="10"/>
        <rFont val="Arial"/>
        <family val="2"/>
      </rPr>
      <t xml:space="preserve">
Pay Rate</t>
    </r>
  </si>
  <si>
    <t>Part-Time Column Verification Summary</t>
  </si>
  <si>
    <t>FULL-TIME Column Verification</t>
  </si>
  <si>
    <t>FT IT Faculty (112610) A&amp;F Only</t>
  </si>
  <si>
    <t>Social Security
Account
111300</t>
  </si>
  <si>
    <r>
      <rPr>
        <sz val="14"/>
        <color rgb="FFFF0000"/>
        <rFont val="Arial"/>
        <family val="2"/>
      </rPr>
      <t>⑤</t>
    </r>
    <r>
      <rPr>
        <sz val="10"/>
        <rFont val="Arial"/>
        <family val="2"/>
      </rPr>
      <t xml:space="preserve">
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</si>
  <si>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</si>
  <si>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</si>
  <si>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t>Enter
Deferred 
Compen-
sation
Account
113800</t>
  </si>
  <si>
    <t>Enter
Stipends
Account
114540</t>
  </si>
  <si>
    <r>
      <rPr>
        <b/>
        <sz val="10"/>
        <color rgb="FFFF0000"/>
        <rFont val="Calibri"/>
        <family val="2"/>
      </rPr>
      <t>⑥</t>
    </r>
    <r>
      <rPr>
        <b/>
        <sz val="6.8"/>
        <color rgb="FFFF0000"/>
        <rFont val="Arial"/>
        <family val="2"/>
      </rPr>
      <t xml:space="preserve">
</t>
    </r>
    <r>
      <rPr>
        <b/>
        <sz val="10"/>
        <color rgb="FFFF0000"/>
        <rFont val="Arial"/>
        <family val="2"/>
      </rPr>
      <t>Enter
Deferred 
Compen-
sation
Account
113800</t>
    </r>
  </si>
  <si>
    <r>
      <rPr>
        <b/>
        <sz val="10"/>
        <color rgb="FFFF0000"/>
        <rFont val="Calibri"/>
        <family val="2"/>
      </rPr>
      <t>⑦</t>
    </r>
    <r>
      <rPr>
        <b/>
        <sz val="6.8"/>
        <color rgb="FFFF0000"/>
        <rFont val="Arial"/>
        <family val="2"/>
      </rPr>
      <t xml:space="preserve">
</t>
    </r>
    <r>
      <rPr>
        <b/>
        <sz val="10"/>
        <color rgb="FFFF0000"/>
        <rFont val="Arial"/>
        <family val="2"/>
      </rPr>
      <t>Enter
Stipends
Account
114540</t>
    </r>
  </si>
  <si>
    <t>Enter data below</t>
  </si>
  <si>
    <r>
      <rPr>
        <sz val="14"/>
        <color rgb="FFFF0000"/>
        <rFont val="Arial"/>
        <family val="2"/>
      </rPr>
      <t>⑤</t>
    </r>
    <r>
      <rPr>
        <sz val="10"/>
        <rFont val="Arial"/>
        <family val="2"/>
      </rPr>
      <t xml:space="preserve">
Total
Salary
for All
FTEs</t>
    </r>
  </si>
  <si>
    <t>Enter 1) Dept ID number, 2) Position title, 3) Position type that includes account code, 4) Hourly rate and 5) Number of hours.</t>
  </si>
  <si>
    <t>Full-Time Personal Services Section</t>
  </si>
  <si>
    <r>
      <t xml:space="preserve">③  </t>
    </r>
    <r>
      <rPr>
        <u/>
        <sz val="11"/>
        <rFont val="Times New Roman"/>
        <family val="1"/>
      </rPr>
      <t>Account Code:</t>
    </r>
    <r>
      <rPr>
        <sz val="11"/>
        <rFont val="Times New Roman"/>
        <family val="1"/>
      </rPr>
      <t xml:space="preserve">  Choose Position Type including Account Code from Drop Down Box</t>
    </r>
  </si>
  <si>
    <t>Part -Time Personal Services Section</t>
  </si>
  <si>
    <t>Salary Calculation Instructions</t>
  </si>
  <si>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affected by revision.</t>
    </r>
  </si>
  <si>
    <r>
      <rPr>
        <sz val="11"/>
        <color rgb="FFC00000"/>
        <rFont val="Calibri"/>
        <family val="2"/>
      </rPr>
      <t xml:space="preserve">⑦ </t>
    </r>
    <r>
      <rPr>
        <u/>
        <sz val="11"/>
        <rFont val="Times New Roman"/>
        <family val="1"/>
      </rPr>
      <t xml:space="preserve">Enter Stipend: </t>
    </r>
    <r>
      <rPr>
        <sz val="11"/>
        <rFont val="Times New Roman"/>
        <family val="1"/>
      </rPr>
      <t>Enter reduction or increase in the stipend that any is affected by the revision.</t>
    </r>
  </si>
  <si>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revision,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</si>
  <si>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being revised in the appropriate classification area -- Non-hourly Part-Time or Hourly Part-Time.</t>
    </r>
  </si>
  <si>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that is affected by the revision.
                Enter appropriate hourly Pay Rate for each Hourly part-time position affected by the revision.</t>
    </r>
  </si>
  <si>
    <r>
      <rPr>
        <sz val="11"/>
        <color rgb="FFC00000"/>
        <rFont val="Calibri"/>
        <family val="2"/>
      </rPr>
      <t xml:space="preserve">⑤ </t>
    </r>
    <r>
      <rPr>
        <u/>
        <sz val="11"/>
        <rFont val="Times New Roman"/>
        <family val="1"/>
      </rPr>
      <t>Salary</t>
    </r>
    <r>
      <rPr>
        <sz val="11"/>
        <rFont val="Times New Roman"/>
        <family val="1"/>
      </rPr>
      <t>: Enter the salary reduction or increase for each Non hourly part-time position affected by the budget revision.
                 Enter the reduced or increased  hours for each Hourly part-time position affected by the budget revision.</t>
    </r>
  </si>
  <si>
    <r>
      <rPr>
        <sz val="11"/>
        <color rgb="FFC00000"/>
        <rFont val="Calibri"/>
        <family val="2"/>
      </rPr>
      <t>④</t>
    </r>
    <r>
      <rPr>
        <sz val="11"/>
        <rFont val="Times New Roman"/>
        <family val="1"/>
      </rPr>
      <t>  </t>
    </r>
    <r>
      <rPr>
        <u/>
        <sz val="11"/>
        <rFont val="Times New Roman"/>
        <family val="1"/>
      </rPr>
      <t>FTE</t>
    </r>
    <r>
      <rPr>
        <sz val="11"/>
        <rFont val="Times New Roman"/>
        <family val="1"/>
      </rPr>
      <t>:  Enter -1.00 if transferring  FTE to another department, 0.00 if no FTE change,  or 1.00 FTE if adding a position to the affected department  for each full-time position affected by the revision.</t>
    </r>
  </si>
  <si>
    <r>
      <rPr>
        <sz val="11"/>
        <color rgb="FFC00000"/>
        <rFont val="Calibri"/>
        <family val="2"/>
      </rPr>
      <t xml:space="preserve">⑤ </t>
    </r>
    <r>
      <rPr>
        <u/>
        <sz val="11"/>
        <rFont val="Times New Roman"/>
        <family val="1"/>
      </rPr>
      <t>Salary</t>
    </r>
    <r>
      <rPr>
        <sz val="11"/>
        <rFont val="Times New Roman"/>
        <family val="1"/>
      </rPr>
      <t>: Enter the reduction or increase of  salary for each full-time position affected by the budget revision.</t>
    </r>
  </si>
  <si>
    <t>The next 7 columns -- F through L--  are used to calculate fringe benefits by benefit type that are affected by the revision.</t>
  </si>
  <si>
    <r>
      <t>⑥</t>
    </r>
    <r>
      <rPr>
        <u/>
        <sz val="11"/>
        <color rgb="FFC00000"/>
        <rFont val="Times New Roman"/>
        <family val="1"/>
      </rPr>
      <t xml:space="preserve"> </t>
    </r>
    <r>
      <rPr>
        <u/>
        <sz val="11"/>
        <rFont val="Times New Roman"/>
        <family val="1"/>
      </rPr>
      <t xml:space="preserve">Enter Deferred Compensation: </t>
    </r>
    <r>
      <rPr>
        <sz val="11"/>
        <rFont val="Times New Roman"/>
        <family val="1"/>
      </rPr>
      <t xml:space="preserve">Enter reduction or increase deferred compensation related to department and position affected by the revision.
</t>
    </r>
  </si>
  <si>
    <r>
      <t xml:space="preserve">③  </t>
    </r>
    <r>
      <rPr>
        <u/>
        <sz val="11"/>
        <rFont val="Times New Roman"/>
        <family val="1"/>
      </rPr>
      <t>Account Code:</t>
    </r>
    <r>
      <rPr>
        <sz val="11"/>
        <rFont val="Times New Roman"/>
        <family val="1"/>
      </rPr>
      <t xml:space="preserve">  Choose Position Type including Account Code from Drop Down Box that will be affected by the revision.</t>
    </r>
  </si>
  <si>
    <t>Do not enter data in the section below. Benefits and total salary are calculated automatically.</t>
  </si>
  <si>
    <r>
      <t xml:space="preserve">Note: </t>
    </r>
    <r>
      <rPr>
        <b/>
        <sz val="11"/>
        <color rgb="FFC00000"/>
        <rFont val="Times New Roman"/>
        <family val="1"/>
      </rPr>
      <t>Non-hourly positions</t>
    </r>
    <r>
      <rPr>
        <sz val="11"/>
        <color rgb="FFC00000"/>
        <rFont val="Times New Roman"/>
        <family val="1"/>
      </rPr>
      <t xml:space="preserve"> --The next 2 columns -- F and G --  are used to calculate Social Security benefit reductions or increases and total reduction or increased costs of salary and benefits for each position affected by the budget  revision. 
          </t>
    </r>
    <r>
      <rPr>
        <b/>
        <sz val="11"/>
        <color rgb="FFC00000"/>
        <rFont val="Times New Roman"/>
        <family val="1"/>
      </rPr>
      <t>Hourly positions</t>
    </r>
    <r>
      <rPr>
        <sz val="11"/>
        <color rgb="FFC00000"/>
        <rFont val="Times New Roman"/>
        <family val="1"/>
      </rPr>
      <t xml:space="preserve"> -- The next 3 columns -- F through H --   are used to calculate reductions or increases to Annual Wage, Social Security benefits and total reduction or increase costs of salary and benefits for each position affected by the budget revision.</t>
    </r>
  </si>
  <si>
    <r>
      <rPr>
        <sz val="14"/>
        <color rgb="FFFF0000"/>
        <rFont val="Arial"/>
        <family val="2"/>
      </rPr>
      <t>②</t>
    </r>
    <r>
      <rPr>
        <sz val="10"/>
        <rFont val="Arial"/>
        <family val="2"/>
      </rPr>
      <t xml:space="preserve">
Non-Hourly Part-Time 
(Note:Current GA salaries follow:
             Graduate Assistantships: $7,680;
             Teaching Assistantships: $9,014; 
              and Doctorals: $15,086)  </t>
    </r>
  </si>
  <si>
    <r>
      <rPr>
        <b/>
        <u/>
        <sz val="11"/>
        <color rgb="FFC00000"/>
        <rFont val="Times New Roman"/>
        <family val="1"/>
      </rPr>
      <t>Benefit Calculations:</t>
    </r>
    <r>
      <rPr>
        <b/>
        <u/>
        <sz val="11"/>
        <rFont val="Times New Roman"/>
        <family val="1"/>
      </rPr>
      <t xml:space="preserve"> </t>
    </r>
    <r>
      <rPr>
        <b/>
        <sz val="11"/>
        <rFont val="Times New Roman"/>
        <family val="1"/>
      </rPr>
      <t xml:space="preserve">Fringe benefit calculations for budget revision purposes are based on budgeted rates as of July 1, 2015. </t>
    </r>
  </si>
  <si>
    <t>Budgeted Benefits for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</si>
</sst>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3" formatCode="_(* #,##0.00_);_(* \(#,##0.00\);_(* &quot;-&quot;??_);_(@_)"/>
    <numFmt numFmtId="164" formatCode="_(* #,##0_);_(* \(#,##0\);_(* &quot;-&quot;??_);_(@_)"/>
    <numFmt numFmtId="165" formatCode="0.0000"/>
  </numFmts>
  <fonts count="35" x14ac:knownFonts="1">
    <font>
      <sz val="10"/>
      <name val="Arial"/>
    </font>
    <font>
      <b/>
      <sz val="10"/>
      <name val="Arial"/>
      <family val="2"/>
    </font>
    <font>
      <sz val="10"/>
      <name val="Arial"/>
      <family val="2"/>
    </font>
    <font>
      <sz val="10"/>
      <name val="Arial"/>
      <family val="2"/>
    </font>
    <font>
      <sz val="8"/>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b/>
      <sz val="11"/>
      <color rgb="FFFF0000"/>
      <name val="Arial"/>
      <family val="2"/>
    </font>
    <font>
      <b/>
      <sz val="11"/>
      <name val="Arial"/>
      <family val="2"/>
    </font>
    <font>
      <sz val="10"/>
      <color indexed="8"/>
      <name val="Arial"/>
      <family val="2"/>
    </font>
    <font>
      <b/>
      <sz val="10"/>
      <color rgb="FFFF0000"/>
      <name val="Arial"/>
      <family val="2"/>
    </font>
    <font>
      <b/>
      <sz val="10"/>
      <color rgb="FFFF0000"/>
      <name val="Calibri"/>
      <family val="2"/>
    </font>
    <font>
      <b/>
      <sz val="6.8"/>
      <color rgb="FFFF0000"/>
      <name val="Arial"/>
      <family val="2"/>
    </font>
    <font>
      <b/>
      <sz val="10"/>
      <color rgb="FFC00000"/>
      <name val="Cambria"/>
      <family val="1"/>
    </font>
    <font>
      <b/>
      <sz val="10"/>
      <color rgb="FFC00000"/>
      <name val="Arial"/>
      <family val="2"/>
    </font>
    <font>
      <b/>
      <u/>
      <sz val="14"/>
      <name val="Times New Roman"/>
      <family val="1"/>
    </font>
    <font>
      <b/>
      <sz val="12"/>
      <name val="Times New Roman"/>
      <family val="1"/>
    </font>
    <font>
      <sz val="11"/>
      <name val="Times New Roman"/>
      <family val="1"/>
    </font>
    <font>
      <sz val="11"/>
      <color rgb="FFC00000"/>
      <name val="Calibri"/>
      <family val="2"/>
    </font>
    <font>
      <u/>
      <sz val="11"/>
      <name val="Times New Roman"/>
      <family val="1"/>
    </font>
    <font>
      <sz val="11"/>
      <color rgb="FFC00000"/>
      <name val="Times New Roman"/>
      <family val="1"/>
    </font>
    <font>
      <u/>
      <sz val="11"/>
      <color rgb="FFC00000"/>
      <name val="Times New Roman"/>
      <family val="1"/>
    </font>
    <font>
      <sz val="11"/>
      <name val="Calibri"/>
      <family val="2"/>
    </font>
    <font>
      <b/>
      <sz val="11"/>
      <name val="Times New Roman"/>
      <family val="1"/>
    </font>
    <font>
      <b/>
      <u/>
      <sz val="11"/>
      <color rgb="FFC00000"/>
      <name val="Times New Roman"/>
      <family val="1"/>
    </font>
    <font>
      <b/>
      <u/>
      <sz val="11"/>
      <name val="Times New Roman"/>
      <family val="1"/>
    </font>
    <font>
      <b/>
      <sz val="11"/>
      <color rgb="FFC00000"/>
      <name val="Times New Roman"/>
      <family val="1"/>
    </font>
  </fonts>
  <fills count="12">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s>
  <borders count="131">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style="thick">
        <color rgb="FF6600CC"/>
      </left>
      <right/>
      <top style="thick">
        <color rgb="FF6600CC"/>
      </top>
      <bottom/>
      <diagonal/>
    </border>
    <border>
      <left/>
      <right/>
      <top style="thick">
        <color rgb="FF6600CC"/>
      </top>
      <bottom/>
      <diagonal/>
    </border>
    <border>
      <left/>
      <right style="thick">
        <color rgb="FF6600CC"/>
      </right>
      <top style="thick">
        <color rgb="FF6600CC"/>
      </top>
      <bottom/>
      <diagonal/>
    </border>
    <border>
      <left style="thick">
        <color rgb="FF6600CC"/>
      </left>
      <right/>
      <top/>
      <bottom/>
      <diagonal/>
    </border>
    <border>
      <left/>
      <right style="thick">
        <color rgb="FF6600CC"/>
      </right>
      <top/>
      <bottom/>
      <diagonal/>
    </border>
    <border>
      <left style="thick">
        <color rgb="FF6600CC"/>
      </left>
      <right/>
      <top/>
      <bottom style="thick">
        <color rgb="FF6600CC"/>
      </bottom>
      <diagonal/>
    </border>
    <border>
      <left/>
      <right/>
      <top/>
      <bottom style="thick">
        <color rgb="FF6600CC"/>
      </bottom>
      <diagonal/>
    </border>
    <border>
      <left/>
      <right style="thick">
        <color rgb="FF6600CC"/>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thick">
        <color rgb="FF6600CC"/>
      </right>
      <top/>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style="thick">
        <color rgb="FF6600CC"/>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right style="thick">
        <color rgb="FF290AAE"/>
      </right>
      <top style="thick">
        <color rgb="FF290AAE"/>
      </top>
      <bottom style="medium">
        <color indexed="64"/>
      </bottom>
      <diagonal/>
    </border>
    <border>
      <left style="medium">
        <color indexed="64"/>
      </left>
      <right style="thick">
        <color rgb="FF290AAE"/>
      </right>
      <top style="medium">
        <color indexed="64"/>
      </top>
      <bottom style="medium">
        <color indexed="64"/>
      </bottom>
      <diagonal/>
    </border>
    <border>
      <left style="medium">
        <color indexed="64"/>
      </left>
      <right style="medium">
        <color indexed="64"/>
      </right>
      <top style="medium">
        <color indexed="64"/>
      </top>
      <bottom style="thick">
        <color rgb="FF290AAE"/>
      </bottom>
      <diagonal/>
    </border>
    <border>
      <left style="medium">
        <color indexed="64"/>
      </left>
      <right style="thick">
        <color rgb="FF290AAE"/>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right/>
      <top style="medium">
        <color indexed="64"/>
      </top>
      <bottom style="thick">
        <color rgb="FF6600CC"/>
      </bottom>
      <diagonal/>
    </border>
    <border>
      <left/>
      <right/>
      <top/>
      <bottom style="thick">
        <color rgb="FF290AAE"/>
      </bottom>
      <diagonal/>
    </border>
    <border>
      <left/>
      <right/>
      <top style="medium">
        <color indexed="64"/>
      </top>
      <bottom style="thick">
        <color rgb="FF290AAE"/>
      </bottom>
      <diagonal/>
    </border>
    <border>
      <left style="medium">
        <color indexed="64"/>
      </left>
      <right style="thick">
        <color rgb="FF290AAE"/>
      </right>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top style="thin">
        <color rgb="FF0000FF"/>
      </top>
      <bottom style="thick">
        <color rgb="FF6600CC"/>
      </bottom>
      <diagonal/>
    </border>
    <border>
      <left style="thick">
        <color rgb="FF0000FF"/>
      </left>
      <right/>
      <top style="thin">
        <color rgb="FF0000FF"/>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bottom style="thick">
        <color rgb="FF6600CC"/>
      </bottom>
      <diagonal/>
    </border>
    <border>
      <left style="thick">
        <color rgb="FF0000FF"/>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right style="thick">
        <color rgb="FF0000FF"/>
      </right>
      <top/>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right/>
      <top/>
      <bottom style="thick">
        <color rgb="FF0000FF"/>
      </bottom>
      <diagonal/>
    </border>
    <border>
      <left/>
      <right style="thick">
        <color rgb="FF0000FF"/>
      </right>
      <top/>
      <bottom style="thick">
        <color rgb="FF0000FF"/>
      </bottom>
      <diagonal/>
    </border>
    <border>
      <left style="thin">
        <color theme="0" tint="-0.34998626667073579"/>
      </left>
      <right/>
      <top style="medium">
        <color indexed="64"/>
      </top>
      <bottom style="medium">
        <color indexed="64"/>
      </bottom>
      <diagonal/>
    </border>
    <border>
      <left style="thick">
        <color rgb="FF0000FF"/>
      </left>
      <right/>
      <top style="thin">
        <color rgb="FF0000FF"/>
      </top>
      <bottom/>
      <diagonal/>
    </border>
    <border>
      <left/>
      <right/>
      <top style="thin">
        <color rgb="FF0000FF"/>
      </top>
      <bottom/>
      <diagonal/>
    </border>
    <border>
      <left/>
      <right style="medium">
        <color auto="1"/>
      </right>
      <top/>
      <bottom style="thick">
        <color rgb="FF6600CC"/>
      </bottom>
      <diagonal/>
    </border>
    <border>
      <left style="medium">
        <color indexed="64"/>
      </left>
      <right/>
      <top/>
      <bottom style="thick">
        <color rgb="FF6600CC"/>
      </bottom>
      <diagonal/>
    </border>
    <border>
      <left style="thick">
        <color rgb="FF0000FF"/>
      </left>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right style="thick">
        <color rgb="FF6600CC"/>
      </right>
      <top style="thin">
        <color rgb="FF0000FF"/>
      </top>
      <bottom/>
      <diagonal/>
    </border>
    <border>
      <left style="thick">
        <color rgb="FF0000FF"/>
      </left>
      <right style="medium">
        <color indexed="64"/>
      </right>
      <top style="medium">
        <color indexed="64"/>
      </top>
      <bottom/>
      <diagonal/>
    </border>
    <border>
      <left style="thick">
        <color rgb="FF0000FF"/>
      </left>
      <right style="medium">
        <color indexed="64"/>
      </right>
      <top style="medium">
        <color indexed="64"/>
      </top>
      <bottom style="thick">
        <color rgb="FF6600CC"/>
      </bottom>
      <diagonal/>
    </border>
    <border>
      <left style="thick">
        <color rgb="FF0000FF"/>
      </left>
      <right style="thin">
        <color theme="0" tint="-0.34998626667073579"/>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24994659260841701"/>
      </bottom>
      <diagonal/>
    </border>
    <border>
      <left style="thin">
        <color theme="0" tint="-0.34998626667073579"/>
      </left>
      <right style="medium">
        <color indexed="64"/>
      </right>
      <top style="medium">
        <color indexed="64"/>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medium">
        <color indexed="64"/>
      </right>
      <top style="thin">
        <color theme="0" tint="-0.24994659260841701"/>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ck">
        <color rgb="FF0000FF"/>
      </right>
      <top style="thin">
        <color theme="0" tint="-0.24994659260841701"/>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ck">
        <color rgb="FF0000FF"/>
      </left>
      <right/>
      <top style="medium">
        <color indexed="64"/>
      </top>
      <bottom style="thin">
        <color theme="0" tint="-0.24994659260841701"/>
      </bottom>
      <diagonal/>
    </border>
    <border>
      <left/>
      <right/>
      <top style="medium">
        <color indexed="64"/>
      </top>
      <bottom style="thin">
        <color theme="0" tint="-0.24994659260841701"/>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style="medium">
        <color indexed="64"/>
      </bottom>
      <diagonal/>
    </border>
    <border>
      <left style="thick">
        <color rgb="FF0000FF"/>
      </left>
      <right/>
      <top/>
      <bottom style="thin">
        <color theme="0" tint="-0.24994659260841701"/>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top/>
      <bottom style="thick">
        <color rgb="FF290AAE"/>
      </bottom>
      <diagonal/>
    </border>
    <border>
      <left/>
      <right style="thick">
        <color rgb="FF6600CC"/>
      </right>
      <top style="thick">
        <color rgb="FF0000FF"/>
      </top>
      <bottom/>
      <diagonal/>
    </border>
    <border>
      <left style="medium">
        <color indexed="64"/>
      </left>
      <right style="thick">
        <color rgb="FF6600CC"/>
      </right>
      <top style="medium">
        <color indexed="64"/>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style="thick">
        <color rgb="FF0000FF"/>
      </left>
      <right/>
      <top style="thick">
        <color rgb="FF6600CC"/>
      </top>
      <bottom style="thick">
        <color rgb="FF0000FF"/>
      </bottom>
      <diagonal/>
    </border>
    <border>
      <left style="thick">
        <color rgb="FF0000FF"/>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ck">
        <color rgb="FF0000FF"/>
      </left>
      <right style="medium">
        <color indexed="64"/>
      </right>
      <top/>
      <bottom style="thin">
        <color indexed="64"/>
      </bottom>
      <diagonal/>
    </border>
    <border>
      <left/>
      <right style="thick">
        <color rgb="FF6600CC"/>
      </right>
      <top style="thin">
        <color theme="0" tint="-0.24994659260841701"/>
      </top>
      <bottom style="thin">
        <color theme="0" tint="-0.24994659260841701"/>
      </bottom>
      <diagonal/>
    </border>
    <border>
      <left/>
      <right/>
      <top style="thin">
        <color indexed="64"/>
      </top>
      <bottom style="thick">
        <color rgb="FF6600CC"/>
      </bottom>
      <diagonal/>
    </border>
    <border>
      <left style="medium">
        <color indexed="64"/>
      </left>
      <right style="medium">
        <color indexed="64"/>
      </right>
      <top style="thin">
        <color theme="0" tint="-0.34998626667073579"/>
      </top>
      <bottom style="thin">
        <color theme="0" tint="-0.34998626667073579"/>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thick">
        <color rgb="FF0000FF"/>
      </left>
      <right style="medium">
        <color indexed="64"/>
      </right>
      <top style="thick">
        <color rgb="FF6600CC"/>
      </top>
      <bottom style="medium">
        <color auto="1"/>
      </bottom>
      <diagonal/>
    </border>
    <border>
      <left style="thick">
        <color rgb="FF0000FF"/>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0" fontId="17" fillId="0" borderId="0"/>
  </cellStyleXfs>
  <cellXfs count="328">
    <xf numFmtId="0" fontId="0" fillId="0" borderId="0" xfId="0"/>
    <xf numFmtId="0" fontId="0" fillId="0" borderId="0" xfId="0" applyProtection="1"/>
    <xf numFmtId="0" fontId="0" fillId="0" borderId="0" xfId="0" applyBorder="1" applyProtection="1"/>
    <xf numFmtId="2" fontId="2" fillId="11" borderId="35" xfId="0" applyNumberFormat="1" applyFont="1" applyFill="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2" fillId="9" borderId="7" xfId="0" applyFont="1" applyFill="1" applyBorder="1" applyAlignment="1" applyProtection="1">
      <alignment horizontal="center" vertical="top" wrapText="1"/>
    </xf>
    <xf numFmtId="0" fontId="2" fillId="9" borderId="11" xfId="0" applyFont="1" applyFill="1" applyBorder="1" applyAlignment="1" applyProtection="1">
      <alignment horizontal="center" vertical="top" wrapText="1"/>
    </xf>
    <xf numFmtId="2" fontId="12" fillId="9" borderId="11" xfId="0" applyNumberFormat="1" applyFont="1" applyFill="1" applyBorder="1" applyAlignment="1" applyProtection="1">
      <alignment horizontal="center" vertical="top" wrapText="1"/>
    </xf>
    <xf numFmtId="37" fontId="12" fillId="9" borderId="6" xfId="0" applyNumberFormat="1"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32" xfId="0" applyFont="1" applyFill="1" applyBorder="1" applyAlignment="1" applyProtection="1">
      <alignment horizontal="center" vertical="top" wrapText="1"/>
    </xf>
    <xf numFmtId="0" fontId="2" fillId="10" borderId="27" xfId="0" applyFont="1" applyFill="1" applyBorder="1" applyAlignment="1" applyProtection="1">
      <alignment horizontal="center" vertical="top" wrapText="1"/>
    </xf>
    <xf numFmtId="0" fontId="0" fillId="3" borderId="11"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8" fillId="0" borderId="18" xfId="0" applyFont="1" applyFill="1" applyBorder="1" applyAlignment="1" applyProtection="1">
      <alignment horizontal="center"/>
    </xf>
    <xf numFmtId="0" fontId="1" fillId="0" borderId="18" xfId="0" applyFont="1" applyBorder="1" applyAlignment="1" applyProtection="1">
      <alignment horizontal="center"/>
    </xf>
    <xf numFmtId="0" fontId="0" fillId="0" borderId="18" xfId="0" applyBorder="1" applyProtection="1"/>
    <xf numFmtId="0" fontId="1" fillId="8" borderId="35" xfId="0" applyFont="1" applyFill="1" applyBorder="1" applyProtection="1"/>
    <xf numFmtId="0" fontId="0" fillId="8" borderId="35" xfId="0" applyFill="1" applyBorder="1" applyAlignment="1" applyProtection="1">
      <alignment horizontal="left"/>
    </xf>
    <xf numFmtId="4" fontId="0" fillId="8" borderId="35" xfId="0" applyNumberFormat="1" applyFill="1" applyBorder="1" applyAlignment="1" applyProtection="1"/>
    <xf numFmtId="0" fontId="0" fillId="3" borderId="11" xfId="0" applyFill="1" applyBorder="1" applyAlignment="1" applyProtection="1">
      <alignment vertical="top"/>
    </xf>
    <xf numFmtId="0" fontId="0" fillId="3" borderId="33" xfId="0" applyFill="1" applyBorder="1" applyAlignment="1" applyProtection="1">
      <alignment vertical="top"/>
    </xf>
    <xf numFmtId="0" fontId="0" fillId="0" borderId="18" xfId="0" applyFill="1" applyBorder="1" applyAlignment="1" applyProtection="1">
      <alignment horizontal="left"/>
    </xf>
    <xf numFmtId="0" fontId="0" fillId="0" borderId="19" xfId="0" applyFill="1" applyBorder="1" applyAlignment="1" applyProtection="1">
      <alignment vertical="top"/>
    </xf>
    <xf numFmtId="0" fontId="2" fillId="2" borderId="28"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1" fillId="8" borderId="40" xfId="0" applyFont="1" applyFill="1" applyBorder="1" applyProtection="1"/>
    <xf numFmtId="0" fontId="0" fillId="8" borderId="40" xfId="0" applyFill="1" applyBorder="1" applyProtection="1"/>
    <xf numFmtId="164" fontId="0" fillId="3" borderId="41" xfId="1" applyNumberFormat="1" applyFont="1" applyFill="1" applyBorder="1" applyProtection="1"/>
    <xf numFmtId="0" fontId="2" fillId="3" borderId="33" xfId="0" applyFont="1" applyFill="1" applyBorder="1" applyAlignment="1" applyProtection="1">
      <alignment horizontal="center" vertical="top" wrapText="1"/>
    </xf>
    <xf numFmtId="164" fontId="0" fillId="3" borderId="34" xfId="0" applyNumberFormat="1" applyFill="1" applyBorder="1" applyProtection="1"/>
    <xf numFmtId="164" fontId="0" fillId="0" borderId="18" xfId="1" applyNumberFormat="1" applyFont="1" applyBorder="1" applyAlignment="1" applyProtection="1">
      <alignment horizontal="center"/>
    </xf>
    <xf numFmtId="164" fontId="0" fillId="0" borderId="18" xfId="1" applyNumberFormat="1" applyFont="1" applyFill="1" applyBorder="1" applyProtection="1"/>
    <xf numFmtId="2" fontId="0" fillId="0" borderId="19" xfId="0" applyNumberFormat="1" applyBorder="1" applyProtection="1"/>
    <xf numFmtId="0" fontId="2" fillId="9" borderId="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164" fontId="2" fillId="3" borderId="0" xfId="0" applyNumberFormat="1" applyFont="1" applyFill="1" applyBorder="1" applyProtection="1"/>
    <xf numFmtId="164" fontId="0" fillId="3" borderId="35" xfId="1" applyNumberFormat="1" applyFont="1" applyFill="1" applyBorder="1" applyProtection="1"/>
    <xf numFmtId="164" fontId="0" fillId="3" borderId="38" xfId="1" applyNumberFormat="1" applyFont="1" applyFill="1" applyBorder="1" applyProtection="1"/>
    <xf numFmtId="0" fontId="2" fillId="8" borderId="35" xfId="0" applyFont="1" applyFill="1" applyBorder="1" applyProtection="1"/>
    <xf numFmtId="0" fontId="0" fillId="8" borderId="35" xfId="0" applyFill="1" applyBorder="1" applyProtection="1"/>
    <xf numFmtId="0" fontId="0" fillId="8" borderId="51" xfId="0" applyFill="1" applyBorder="1" applyProtection="1"/>
    <xf numFmtId="0" fontId="0" fillId="11" borderId="42" xfId="0" applyFill="1" applyBorder="1" applyProtection="1"/>
    <xf numFmtId="0" fontId="0" fillId="11" borderId="43" xfId="0" applyFill="1" applyBorder="1" applyProtection="1"/>
    <xf numFmtId="164" fontId="0" fillId="11" borderId="43" xfId="1" applyNumberFormat="1" applyFont="1" applyFill="1" applyBorder="1" applyProtection="1"/>
    <xf numFmtId="164" fontId="0" fillId="11" borderId="44" xfId="1" applyNumberFormat="1" applyFont="1" applyFill="1" applyBorder="1" applyProtection="1"/>
    <xf numFmtId="0" fontId="2" fillId="11" borderId="4" xfId="0" applyFont="1" applyFill="1" applyBorder="1" applyProtection="1"/>
    <xf numFmtId="0" fontId="0" fillId="11" borderId="5" xfId="0" applyFill="1" applyBorder="1" applyProtection="1"/>
    <xf numFmtId="0" fontId="2" fillId="11" borderId="6" xfId="0" applyFont="1" applyFill="1" applyBorder="1" applyProtection="1"/>
    <xf numFmtId="0" fontId="0" fillId="11" borderId="7" xfId="0" applyFill="1" applyBorder="1" applyProtection="1"/>
    <xf numFmtId="0" fontId="0" fillId="11" borderId="28" xfId="0" applyFill="1" applyBorder="1" applyAlignment="1" applyProtection="1">
      <alignment horizontal="center"/>
    </xf>
    <xf numFmtId="164" fontId="2" fillId="11" borderId="6" xfId="1" applyNumberFormat="1" applyFont="1" applyFill="1" applyBorder="1" applyProtection="1"/>
    <xf numFmtId="164" fontId="2" fillId="11" borderId="45" xfId="1" applyNumberFormat="1" applyFont="1" applyFill="1" applyBorder="1" applyProtection="1"/>
    <xf numFmtId="2" fontId="2" fillId="11" borderId="50" xfId="0" applyNumberFormat="1" applyFont="1" applyFill="1" applyBorder="1" applyProtection="1"/>
    <xf numFmtId="0" fontId="2" fillId="11" borderId="49" xfId="0" applyFont="1" applyFill="1" applyBorder="1" applyProtection="1"/>
    <xf numFmtId="164" fontId="2" fillId="11" borderId="46" xfId="1" applyNumberFormat="1" applyFont="1" applyFill="1" applyBorder="1" applyAlignment="1" applyProtection="1">
      <alignment horizontal="center"/>
    </xf>
    <xf numFmtId="164" fontId="2" fillId="11" borderId="50" xfId="1" applyNumberFormat="1" applyFont="1" applyFill="1" applyBorder="1" applyAlignment="1" applyProtection="1">
      <alignment horizontal="center"/>
    </xf>
    <xf numFmtId="164" fontId="2" fillId="11" borderId="47" xfId="1" applyNumberFormat="1" applyFont="1" applyFill="1" applyBorder="1" applyAlignment="1" applyProtection="1">
      <alignment horizontal="center"/>
    </xf>
    <xf numFmtId="0" fontId="0" fillId="11" borderId="52" xfId="0" applyFill="1" applyBorder="1" applyProtection="1"/>
    <xf numFmtId="164" fontId="0" fillId="11" borderId="54" xfId="0" applyNumberFormat="1" applyFill="1" applyBorder="1" applyProtection="1"/>
    <xf numFmtId="164" fontId="2" fillId="4" borderId="36" xfId="1" applyNumberFormat="1" applyFont="1" applyFill="1" applyBorder="1" applyProtection="1"/>
    <xf numFmtId="164" fontId="2" fillId="4" borderId="37" xfId="1" applyNumberFormat="1" applyFont="1" applyFill="1" applyBorder="1" applyProtection="1"/>
    <xf numFmtId="164" fontId="2" fillId="4" borderId="35" xfId="1" applyNumberFormat="1" applyFont="1" applyFill="1" applyBorder="1" applyProtection="1"/>
    <xf numFmtId="164" fontId="2" fillId="4" borderId="38" xfId="1" applyNumberFormat="1" applyFont="1" applyFill="1" applyBorder="1" applyProtection="1"/>
    <xf numFmtId="164" fontId="2" fillId="11" borderId="39" xfId="1" applyNumberFormat="1" applyFont="1" applyFill="1" applyBorder="1" applyProtection="1"/>
    <xf numFmtId="164" fontId="2" fillId="11" borderId="36" xfId="1" applyNumberFormat="1" applyFont="1" applyFill="1" applyBorder="1" applyProtection="1"/>
    <xf numFmtId="164" fontId="2" fillId="11" borderId="37" xfId="1" applyNumberFormat="1" applyFont="1" applyFill="1" applyBorder="1" applyProtection="1"/>
    <xf numFmtId="164" fontId="2" fillId="11" borderId="35" xfId="1" applyNumberFormat="1" applyFont="1" applyFill="1" applyBorder="1" applyProtection="1"/>
    <xf numFmtId="0" fontId="18" fillId="0" borderId="7" xfId="0" applyFont="1" applyFill="1" applyBorder="1" applyAlignment="1" applyProtection="1">
      <alignment horizontal="center" vertical="top" wrapText="1"/>
    </xf>
    <xf numFmtId="0" fontId="0" fillId="0" borderId="0" xfId="0" applyBorder="1" applyAlignment="1" applyProtection="1"/>
    <xf numFmtId="0" fontId="0" fillId="0" borderId="23" xfId="0" applyBorder="1" applyAlignment="1" applyProtection="1"/>
    <xf numFmtId="0" fontId="0" fillId="0" borderId="31" xfId="0" applyFill="1" applyBorder="1" applyAlignment="1" applyProtection="1">
      <alignment horizontal="center" vertical="top"/>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58" xfId="0" applyBorder="1" applyProtection="1">
      <protection locked="0"/>
    </xf>
    <xf numFmtId="0" fontId="2" fillId="10" borderId="63" xfId="0" applyFont="1" applyFill="1" applyBorder="1" applyAlignment="1" applyProtection="1">
      <alignment horizontal="center" vertical="top" wrapText="1"/>
    </xf>
    <xf numFmtId="164" fontId="2" fillId="11" borderId="64" xfId="1" applyNumberFormat="1" applyFont="1" applyFill="1" applyBorder="1" applyProtection="1"/>
    <xf numFmtId="0" fontId="0" fillId="0" borderId="66" xfId="0" applyBorder="1" applyProtection="1"/>
    <xf numFmtId="0" fontId="0" fillId="0" borderId="67" xfId="0" applyBorder="1" applyProtection="1"/>
    <xf numFmtId="0" fontId="0" fillId="0" borderId="68" xfId="0" applyBorder="1" applyProtection="1"/>
    <xf numFmtId="0" fontId="2" fillId="3" borderId="72" xfId="0" applyFont="1" applyFill="1" applyBorder="1" applyAlignment="1" applyProtection="1">
      <alignment horizontal="center" vertical="top" wrapText="1"/>
    </xf>
    <xf numFmtId="0" fontId="0" fillId="3" borderId="73" xfId="0" applyFill="1" applyBorder="1" applyProtection="1"/>
    <xf numFmtId="164" fontId="2" fillId="11" borderId="76" xfId="1" applyNumberFormat="1" applyFont="1" applyFill="1" applyBorder="1" applyProtection="1"/>
    <xf numFmtId="37" fontId="2" fillId="11" borderId="77" xfId="1" applyNumberFormat="1" applyFont="1" applyFill="1" applyBorder="1" applyProtection="1"/>
    <xf numFmtId="37" fontId="2" fillId="11" borderId="78" xfId="1" applyNumberFormat="1" applyFont="1" applyFill="1" applyBorder="1" applyProtection="1"/>
    <xf numFmtId="0" fontId="7" fillId="0" borderId="23" xfId="0" applyFont="1" applyFill="1" applyBorder="1" applyAlignment="1" applyProtection="1">
      <alignment horizontal="left" wrapText="1"/>
    </xf>
    <xf numFmtId="0" fontId="2" fillId="10" borderId="79" xfId="0" applyFont="1" applyFill="1" applyBorder="1" applyAlignment="1" applyProtection="1">
      <alignment horizontal="center" vertical="top" wrapText="1"/>
    </xf>
    <xf numFmtId="0" fontId="0" fillId="0" borderId="28" xfId="0" applyFill="1" applyBorder="1" applyAlignment="1" applyProtection="1">
      <alignment horizontal="center" vertical="top"/>
    </xf>
    <xf numFmtId="0" fontId="18" fillId="0" borderId="11" xfId="0" applyFont="1" applyFill="1" applyBorder="1" applyAlignment="1" applyProtection="1">
      <alignment horizontal="center" vertical="top" wrapText="1"/>
    </xf>
    <xf numFmtId="164" fontId="0" fillId="8" borderId="39" xfId="0" applyNumberFormat="1" applyFill="1" applyBorder="1" applyAlignment="1" applyProtection="1">
      <alignment horizontal="left"/>
    </xf>
    <xf numFmtId="164" fontId="2" fillId="4" borderId="64" xfId="1" applyNumberFormat="1" applyFont="1" applyFill="1" applyBorder="1" applyProtection="1"/>
    <xf numFmtId="0" fontId="0" fillId="0" borderId="29" xfId="0" applyFill="1" applyBorder="1" applyAlignment="1" applyProtection="1">
      <alignment horizontal="center" vertical="top"/>
    </xf>
    <xf numFmtId="0" fontId="2" fillId="3" borderId="85" xfId="0" applyFont="1" applyFill="1" applyBorder="1" applyAlignment="1" applyProtection="1">
      <alignment horizontal="center" vertical="top" wrapText="1"/>
    </xf>
    <xf numFmtId="164" fontId="0" fillId="3" borderId="86" xfId="1" applyNumberFormat="1" applyFont="1" applyFill="1" applyBorder="1" applyAlignment="1" applyProtection="1">
      <alignment horizontal="center"/>
    </xf>
    <xf numFmtId="0" fontId="0" fillId="3" borderId="85" xfId="0" applyFill="1" applyBorder="1" applyAlignment="1" applyProtection="1">
      <alignment horizontal="center" vertical="top"/>
    </xf>
    <xf numFmtId="164" fontId="0" fillId="3" borderId="88" xfId="1" applyNumberFormat="1" applyFont="1" applyFill="1" applyBorder="1" applyProtection="1"/>
    <xf numFmtId="164" fontId="0" fillId="3" borderId="74" xfId="1" applyNumberFormat="1" applyFont="1" applyFill="1" applyBorder="1" applyProtection="1"/>
    <xf numFmtId="164" fontId="0" fillId="3" borderId="89" xfId="1" applyNumberFormat="1" applyFont="1" applyFill="1" applyBorder="1" applyProtection="1"/>
    <xf numFmtId="0" fontId="0" fillId="0" borderId="0" xfId="0" applyFill="1" applyBorder="1" applyAlignment="1" applyProtection="1">
      <alignment horizontal="center"/>
    </xf>
    <xf numFmtId="0" fontId="0" fillId="0" borderId="69" xfId="0" applyBorder="1" applyProtection="1"/>
    <xf numFmtId="0" fontId="0" fillId="0" borderId="70" xfId="0" applyBorder="1" applyAlignment="1" applyProtection="1">
      <alignment horizontal="left"/>
    </xf>
    <xf numFmtId="0" fontId="1" fillId="11" borderId="75" xfId="0" applyFont="1" applyFill="1" applyBorder="1" applyProtection="1"/>
    <xf numFmtId="0" fontId="1" fillId="11" borderId="51" xfId="0" applyFont="1" applyFill="1" applyBorder="1" applyProtection="1"/>
    <xf numFmtId="0" fontId="2" fillId="11" borderId="37" xfId="0" applyFont="1" applyFill="1" applyBorder="1" applyProtection="1"/>
    <xf numFmtId="0" fontId="2" fillId="0" borderId="0" xfId="0" applyFont="1" applyProtection="1"/>
    <xf numFmtId="0" fontId="1" fillId="11" borderId="77" xfId="0" applyFont="1" applyFill="1" applyBorder="1" applyProtection="1"/>
    <xf numFmtId="0" fontId="2" fillId="11" borderId="77" xfId="0" applyFont="1" applyFill="1" applyBorder="1" applyProtection="1"/>
    <xf numFmtId="2" fontId="2" fillId="11" borderId="77" xfId="0" applyNumberFormat="1" applyFont="1" applyFill="1" applyBorder="1" applyProtection="1"/>
    <xf numFmtId="164" fontId="0" fillId="0" borderId="0" xfId="1" applyNumberFormat="1" applyFont="1" applyBorder="1" applyProtection="1"/>
    <xf numFmtId="164" fontId="0" fillId="0" borderId="0" xfId="0" applyNumberFormat="1" applyProtection="1"/>
    <xf numFmtId="0" fontId="16" fillId="0" borderId="0" xfId="0" applyFont="1" applyAlignment="1" applyProtection="1">
      <alignment horizontal="left" vertical="top"/>
    </xf>
    <xf numFmtId="0" fontId="0" fillId="0" borderId="28" xfId="0" applyBorder="1" applyAlignment="1" applyProtection="1">
      <alignment horizontal="center" vertical="top"/>
    </xf>
    <xf numFmtId="0" fontId="16" fillId="0" borderId="0" xfId="0" applyFont="1" applyBorder="1" applyAlignment="1" applyProtection="1">
      <alignment horizontal="left" vertical="top"/>
    </xf>
    <xf numFmtId="0" fontId="0" fillId="0" borderId="0" xfId="0" applyBorder="1" applyAlignment="1" applyProtection="1">
      <alignment vertical="top"/>
    </xf>
    <xf numFmtId="0" fontId="0" fillId="0" borderId="0" xfId="0" applyFill="1" applyBorder="1" applyAlignment="1" applyProtection="1">
      <alignment horizontal="left"/>
    </xf>
    <xf numFmtId="0" fontId="0" fillId="0" borderId="0" xfId="0" applyFill="1" applyBorder="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2" fontId="0" fillId="0" borderId="0" xfId="0" applyNumberFormat="1" applyBorder="1" applyProtection="1"/>
    <xf numFmtId="164" fontId="0" fillId="0" borderId="0" xfId="1" applyNumberFormat="1" applyFont="1" applyFill="1" applyBorder="1" applyProtection="1"/>
    <xf numFmtId="0" fontId="2" fillId="0" borderId="0" xfId="0" applyFont="1" applyBorder="1" applyProtection="1"/>
    <xf numFmtId="164" fontId="2" fillId="7" borderId="90" xfId="0" applyNumberFormat="1" applyFont="1" applyFill="1" applyBorder="1" applyProtection="1"/>
    <xf numFmtId="164" fontId="2" fillId="7" borderId="91" xfId="0" applyNumberFormat="1" applyFont="1" applyFill="1" applyBorder="1" applyProtection="1"/>
    <xf numFmtId="164" fontId="2" fillId="7" borderId="92" xfId="0" applyNumberFormat="1" applyFont="1" applyFill="1" applyBorder="1" applyProtection="1"/>
    <xf numFmtId="164" fontId="2" fillId="7" borderId="93" xfId="0" applyNumberFormat="1" applyFont="1" applyFill="1" applyBorder="1" applyProtection="1"/>
    <xf numFmtId="164" fontId="2" fillId="7" borderId="94" xfId="0" applyNumberFormat="1" applyFont="1" applyFill="1" applyBorder="1" applyProtection="1"/>
    <xf numFmtId="164" fontId="2" fillId="7" borderId="95" xfId="0" applyNumberFormat="1" applyFont="1" applyFill="1" applyBorder="1" applyProtection="1"/>
    <xf numFmtId="164" fontId="2" fillId="0" borderId="57" xfId="0" applyNumberFormat="1" applyFont="1" applyFill="1" applyBorder="1" applyProtection="1">
      <protection locked="0"/>
    </xf>
    <xf numFmtId="164" fontId="2" fillId="0" borderId="55" xfId="0" applyNumberFormat="1" applyFont="1" applyFill="1" applyBorder="1" applyProtection="1">
      <protection locked="0"/>
    </xf>
    <xf numFmtId="164" fontId="0" fillId="3" borderId="57" xfId="0" applyNumberFormat="1" applyFill="1" applyBorder="1" applyProtection="1"/>
    <xf numFmtId="164" fontId="0" fillId="3" borderId="96" xfId="0" applyNumberFormat="1" applyFill="1" applyBorder="1" applyProtection="1"/>
    <xf numFmtId="164" fontId="2" fillId="0" borderId="58" xfId="0" applyNumberFormat="1" applyFont="1" applyFill="1" applyBorder="1" applyProtection="1">
      <protection locked="0"/>
    </xf>
    <xf numFmtId="164" fontId="2" fillId="0" borderId="56" xfId="0" applyNumberFormat="1" applyFont="1" applyFill="1" applyBorder="1" applyProtection="1">
      <protection locked="0"/>
    </xf>
    <xf numFmtId="164" fontId="0" fillId="3" borderId="58" xfId="0" applyNumberFormat="1" applyFill="1" applyBorder="1" applyProtection="1"/>
    <xf numFmtId="164" fontId="0" fillId="3" borderId="97" xfId="0" applyNumberFormat="1" applyFill="1" applyBorder="1" applyProtection="1"/>
    <xf numFmtId="164" fontId="2" fillId="0" borderId="59" xfId="0" applyNumberFormat="1" applyFont="1" applyFill="1" applyBorder="1" applyProtection="1">
      <protection locked="0"/>
    </xf>
    <xf numFmtId="164" fontId="2" fillId="0" borderId="98" xfId="0" applyNumberFormat="1" applyFont="1" applyFill="1" applyBorder="1" applyProtection="1">
      <protection locked="0"/>
    </xf>
    <xf numFmtId="0" fontId="0" fillId="6" borderId="100" xfId="0" applyFill="1" applyBorder="1" applyAlignment="1" applyProtection="1">
      <alignment horizontal="left"/>
      <protection locked="0"/>
    </xf>
    <xf numFmtId="4" fontId="0" fillId="0" borderId="57" xfId="0" applyNumberFormat="1" applyBorder="1" applyAlignment="1" applyProtection="1">
      <protection locked="0"/>
    </xf>
    <xf numFmtId="164" fontId="0" fillId="0" borderId="96" xfId="0" applyNumberFormat="1" applyBorder="1" applyAlignment="1" applyProtection="1">
      <alignment horizontal="left"/>
      <protection locked="0"/>
    </xf>
    <xf numFmtId="0" fontId="0" fillId="0" borderId="58" xfId="0" applyBorder="1" applyAlignment="1" applyProtection="1">
      <alignment horizontal="left"/>
      <protection locked="0"/>
    </xf>
    <xf numFmtId="0" fontId="0" fillId="6" borderId="101" xfId="0" applyFill="1" applyBorder="1" applyAlignment="1" applyProtection="1">
      <alignment horizontal="left"/>
      <protection locked="0"/>
    </xf>
    <xf numFmtId="4" fontId="0" fillId="0" borderId="58" xfId="0" applyNumberFormat="1" applyBorder="1" applyAlignment="1" applyProtection="1">
      <protection locked="0"/>
    </xf>
    <xf numFmtId="164" fontId="0" fillId="0" borderId="97" xfId="0" applyNumberFormat="1" applyBorder="1" applyAlignment="1" applyProtection="1">
      <alignment horizontal="left"/>
      <protection locked="0"/>
    </xf>
    <xf numFmtId="0" fontId="0" fillId="0" borderId="59" xfId="0" applyBorder="1" applyAlignment="1" applyProtection="1">
      <alignment horizontal="left"/>
      <protection locked="0"/>
    </xf>
    <xf numFmtId="0" fontId="0" fillId="6" borderId="102" xfId="0" applyFill="1" applyBorder="1" applyAlignment="1" applyProtection="1">
      <alignment horizontal="left"/>
      <protection locked="0"/>
    </xf>
    <xf numFmtId="4" fontId="0" fillId="0" borderId="59" xfId="0" applyNumberFormat="1" applyBorder="1" applyAlignment="1" applyProtection="1">
      <protection locked="0"/>
    </xf>
    <xf numFmtId="164" fontId="0" fillId="0" borderId="99" xfId="0" applyNumberFormat="1" applyBorder="1" applyAlignment="1" applyProtection="1">
      <alignment horizontal="left"/>
      <protection locked="0"/>
    </xf>
    <xf numFmtId="164" fontId="2" fillId="7" borderId="103" xfId="0" applyNumberFormat="1" applyFont="1" applyFill="1" applyBorder="1" applyProtection="1"/>
    <xf numFmtId="164" fontId="2" fillId="7" borderId="104" xfId="0" applyNumberFormat="1" applyFont="1" applyFill="1" applyBorder="1" applyProtection="1"/>
    <xf numFmtId="164" fontId="2" fillId="7" borderId="55" xfId="0" applyNumberFormat="1" applyFont="1" applyFill="1" applyBorder="1" applyProtection="1"/>
    <xf numFmtId="164" fontId="2" fillId="7" borderId="105" xfId="0" applyNumberFormat="1" applyFont="1" applyFill="1" applyBorder="1" applyProtection="1"/>
    <xf numFmtId="164" fontId="2" fillId="7" borderId="101" xfId="0" applyNumberFormat="1" applyFont="1" applyFill="1" applyBorder="1" applyProtection="1"/>
    <xf numFmtId="164" fontId="2" fillId="7" borderId="56" xfId="0" applyNumberFormat="1" applyFont="1" applyFill="1" applyBorder="1" applyProtection="1"/>
    <xf numFmtId="164" fontId="2" fillId="7" borderId="106" xfId="0" applyNumberFormat="1" applyFont="1" applyFill="1" applyBorder="1" applyProtection="1"/>
    <xf numFmtId="164" fontId="2" fillId="7" borderId="102" xfId="0" applyNumberFormat="1" applyFont="1" applyFill="1" applyBorder="1" applyProtection="1"/>
    <xf numFmtId="164" fontId="2" fillId="7" borderId="98" xfId="0" applyNumberFormat="1" applyFont="1" applyFill="1" applyBorder="1" applyProtection="1"/>
    <xf numFmtId="164" fontId="0" fillId="3" borderId="57" xfId="0" applyNumberFormat="1" applyFill="1" applyBorder="1" applyAlignment="1" applyProtection="1">
      <alignment vertical="top"/>
    </xf>
    <xf numFmtId="164" fontId="0" fillId="3" borderId="58" xfId="0" applyNumberFormat="1" applyFill="1" applyBorder="1" applyAlignment="1" applyProtection="1">
      <alignment vertical="top"/>
    </xf>
    <xf numFmtId="164" fontId="0" fillId="3" borderId="59" xfId="0" applyNumberFormat="1" applyFill="1" applyBorder="1" applyAlignment="1" applyProtection="1">
      <alignment vertical="top"/>
    </xf>
    <xf numFmtId="0" fontId="0" fillId="0" borderId="66" xfId="0" applyFill="1" applyBorder="1" applyProtection="1"/>
    <xf numFmtId="0" fontId="8" fillId="0" borderId="71" xfId="0" applyFont="1" applyFill="1" applyBorder="1" applyProtection="1"/>
    <xf numFmtId="0" fontId="0" fillId="0" borderId="71" xfId="0" applyBorder="1" applyProtection="1"/>
    <xf numFmtId="0" fontId="0" fillId="0" borderId="107" xfId="0" applyBorder="1" applyAlignment="1" applyProtection="1">
      <alignment horizontal="right" vertical="center"/>
      <protection locked="0"/>
    </xf>
    <xf numFmtId="0" fontId="0" fillId="0" borderId="105" xfId="0" applyBorder="1" applyAlignment="1" applyProtection="1">
      <alignment horizontal="right" vertical="center"/>
      <protection locked="0"/>
    </xf>
    <xf numFmtId="0" fontId="0" fillId="0" borderId="106" xfId="0" applyBorder="1" applyAlignment="1" applyProtection="1">
      <alignment horizontal="right" vertical="center"/>
      <protection locked="0"/>
    </xf>
    <xf numFmtId="0" fontId="0" fillId="8" borderId="75" xfId="0" applyFill="1" applyBorder="1" applyAlignment="1" applyProtection="1">
      <alignment horizontal="right" vertical="center"/>
    </xf>
    <xf numFmtId="0" fontId="0" fillId="0" borderId="66" xfId="0" applyFill="1" applyBorder="1" applyAlignment="1" applyProtection="1">
      <alignment horizontal="right" vertical="center"/>
    </xf>
    <xf numFmtId="0" fontId="2" fillId="9" borderId="85" xfId="0" applyFont="1" applyFill="1" applyBorder="1" applyAlignment="1" applyProtection="1">
      <alignment horizontal="center" vertical="top" wrapText="1"/>
    </xf>
    <xf numFmtId="0" fontId="0" fillId="8" borderId="86" xfId="0" applyFill="1" applyBorder="1" applyProtection="1"/>
    <xf numFmtId="0" fontId="0" fillId="11" borderId="66" xfId="0" applyFill="1" applyBorder="1" applyProtection="1"/>
    <xf numFmtId="0" fontId="1" fillId="11" borderId="110" xfId="0" applyFont="1" applyFill="1" applyBorder="1" applyProtection="1"/>
    <xf numFmtId="0" fontId="0" fillId="0" borderId="111" xfId="0" applyBorder="1" applyProtection="1"/>
    <xf numFmtId="0" fontId="0" fillId="0" borderId="21" xfId="0" applyBorder="1" applyProtection="1"/>
    <xf numFmtId="0" fontId="15" fillId="0" borderId="19" xfId="0" applyFont="1" applyBorder="1" applyAlignment="1" applyProtection="1">
      <alignment horizontal="left" vertical="top"/>
    </xf>
    <xf numFmtId="0" fontId="16" fillId="0" borderId="21" xfId="0" applyFont="1" applyBorder="1" applyAlignment="1" applyProtection="1">
      <alignment horizontal="left" vertical="top"/>
    </xf>
    <xf numFmtId="164" fontId="0" fillId="3" borderId="112" xfId="0" applyNumberFormat="1" applyFill="1" applyBorder="1" applyAlignment="1" applyProtection="1">
      <alignment vertical="top"/>
    </xf>
    <xf numFmtId="164" fontId="0" fillId="3" borderId="113" xfId="0" applyNumberFormat="1" applyFill="1" applyBorder="1" applyAlignment="1" applyProtection="1">
      <alignment vertical="top"/>
    </xf>
    <xf numFmtId="164" fontId="0" fillId="3" borderId="114" xfId="0" applyNumberFormat="1" applyFill="1" applyBorder="1" applyAlignment="1" applyProtection="1">
      <alignment vertical="top"/>
    </xf>
    <xf numFmtId="37" fontId="0" fillId="0" borderId="118" xfId="1" applyNumberFormat="1" applyFont="1" applyBorder="1" applyProtection="1">
      <protection locked="0"/>
    </xf>
    <xf numFmtId="37" fontId="0" fillId="0" borderId="119" xfId="1" applyNumberFormat="1" applyFont="1" applyBorder="1" applyProtection="1">
      <protection locked="0"/>
    </xf>
    <xf numFmtId="2" fontId="0" fillId="0" borderId="57" xfId="0" applyNumberFormat="1" applyBorder="1" applyProtection="1">
      <protection locked="0"/>
    </xf>
    <xf numFmtId="2" fontId="0" fillId="0" borderId="58" xfId="0" applyNumberFormat="1" applyBorder="1" applyProtection="1">
      <protection locked="0"/>
    </xf>
    <xf numFmtId="0" fontId="0" fillId="0" borderId="107" xfId="0" applyBorder="1" applyProtection="1">
      <protection locked="0"/>
    </xf>
    <xf numFmtId="0" fontId="0" fillId="0" borderId="105" xfId="0" applyBorder="1" applyProtection="1">
      <protection locked="0"/>
    </xf>
    <xf numFmtId="0" fontId="2" fillId="5" borderId="100" xfId="0" applyFont="1" applyFill="1" applyBorder="1" applyAlignment="1" applyProtection="1">
      <alignment horizontal="left"/>
      <protection locked="0"/>
    </xf>
    <xf numFmtId="0" fontId="2" fillId="5" borderId="101" xfId="0" applyFont="1" applyFill="1" applyBorder="1" applyAlignment="1" applyProtection="1">
      <alignment horizontal="left"/>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74" xfId="0" applyBorder="1" applyProtection="1">
      <protection locked="0"/>
    </xf>
    <xf numFmtId="0" fontId="0" fillId="0" borderId="10" xfId="0" applyBorder="1" applyProtection="1">
      <protection locked="0"/>
    </xf>
    <xf numFmtId="0" fontId="0" fillId="5" borderId="10" xfId="0" applyFill="1" applyBorder="1" applyAlignment="1" applyProtection="1">
      <alignment horizontal="left"/>
      <protection locked="0"/>
    </xf>
    <xf numFmtId="2" fontId="0" fillId="0" borderId="9" xfId="0" applyNumberFormat="1" applyBorder="1" applyProtection="1">
      <protection locked="0"/>
    </xf>
    <xf numFmtId="164" fontId="2" fillId="0" borderId="1" xfId="1" applyNumberFormat="1" applyFont="1" applyBorder="1" applyAlignment="1" applyProtection="1">
      <alignment horizontal="right"/>
      <protection locked="0"/>
    </xf>
    <xf numFmtId="2" fontId="0" fillId="0" borderId="10" xfId="0" applyNumberFormat="1" applyBorder="1" applyProtection="1">
      <protection locked="0"/>
    </xf>
    <xf numFmtId="164" fontId="0" fillId="0" borderId="0" xfId="1" applyNumberFormat="1" applyFont="1" applyBorder="1" applyAlignment="1" applyProtection="1">
      <alignment horizontal="right"/>
      <protection locked="0"/>
    </xf>
    <xf numFmtId="0" fontId="2" fillId="0" borderId="10" xfId="0" applyFon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0" fillId="0" borderId="0" xfId="0" applyAlignment="1" applyProtection="1">
      <alignment horizontal="center" vertical="top" wrapText="1"/>
    </xf>
    <xf numFmtId="0" fontId="0" fillId="5" borderId="58" xfId="0" applyFill="1" applyBorder="1" applyAlignment="1" applyProtection="1">
      <alignment horizontal="left"/>
      <protection locked="0"/>
    </xf>
    <xf numFmtId="0" fontId="2" fillId="0" borderId="18" xfId="0" applyFont="1" applyBorder="1" applyProtection="1"/>
    <xf numFmtId="164" fontId="0" fillId="0" borderId="18" xfId="1" applyNumberFormat="1" applyFont="1" applyFill="1" applyBorder="1" applyAlignment="1" applyProtection="1">
      <alignment horizontal="center"/>
    </xf>
    <xf numFmtId="0" fontId="0" fillId="0" borderId="77" xfId="0" applyBorder="1" applyProtection="1"/>
    <xf numFmtId="0" fontId="1" fillId="11" borderId="120" xfId="0" applyFont="1" applyFill="1" applyBorder="1" applyProtection="1"/>
    <xf numFmtId="0" fontId="0" fillId="0" borderId="121" xfId="0" applyBorder="1" applyProtection="1">
      <protection locked="0"/>
    </xf>
    <xf numFmtId="164" fontId="0" fillId="0" borderId="122" xfId="0" applyNumberFormat="1" applyBorder="1" applyProtection="1">
      <protection locked="0"/>
    </xf>
    <xf numFmtId="164" fontId="0" fillId="0" borderId="122" xfId="1" applyNumberFormat="1" applyFont="1" applyBorder="1" applyAlignment="1" applyProtection="1">
      <alignment horizontal="right"/>
      <protection locked="0"/>
    </xf>
    <xf numFmtId="164" fontId="2" fillId="3" borderId="88" xfId="0" applyNumberFormat="1" applyFont="1" applyFill="1" applyBorder="1" applyProtection="1"/>
    <xf numFmtId="164" fontId="2" fillId="3" borderId="123" xfId="0" applyNumberFormat="1" applyFont="1" applyFill="1" applyBorder="1" applyProtection="1"/>
    <xf numFmtId="164" fontId="0" fillId="3" borderId="21" xfId="0" applyNumberFormat="1" applyFill="1" applyBorder="1" applyProtection="1"/>
    <xf numFmtId="164" fontId="0" fillId="3" borderId="124" xfId="0" applyNumberFormat="1" applyFill="1" applyBorder="1" applyProtection="1"/>
    <xf numFmtId="164" fontId="2" fillId="3" borderId="121" xfId="0" applyNumberFormat="1" applyFont="1" applyFill="1" applyBorder="1" applyProtection="1"/>
    <xf numFmtId="0" fontId="0" fillId="8" borderId="89" xfId="0" applyFill="1" applyBorder="1" applyProtection="1"/>
    <xf numFmtId="164" fontId="0" fillId="8" borderId="125" xfId="1" applyNumberFormat="1" applyFont="1" applyFill="1" applyBorder="1" applyAlignment="1" applyProtection="1">
      <alignment horizontal="center"/>
    </xf>
    <xf numFmtId="39" fontId="0" fillId="8" borderId="40" xfId="1" applyNumberFormat="1" applyFont="1" applyFill="1" applyBorder="1" applyAlignment="1" applyProtection="1">
      <alignment horizontal="center"/>
    </xf>
    <xf numFmtId="0" fontId="0" fillId="5" borderId="126" xfId="0" applyFill="1" applyBorder="1" applyAlignment="1" applyProtection="1">
      <alignment horizontal="left"/>
      <protection locked="0"/>
    </xf>
    <xf numFmtId="0" fontId="2" fillId="0" borderId="58" xfId="0" applyFont="1" applyBorder="1" applyProtection="1">
      <protection locked="0"/>
    </xf>
    <xf numFmtId="0" fontId="4" fillId="0" borderId="58" xfId="0" applyFont="1" applyBorder="1" applyProtection="1">
      <protection locked="0"/>
    </xf>
    <xf numFmtId="164" fontId="0" fillId="0" borderId="97" xfId="0" applyNumberFormat="1" applyBorder="1" applyProtection="1">
      <protection locked="0"/>
    </xf>
    <xf numFmtId="164" fontId="0" fillId="3" borderId="121" xfId="1" applyNumberFormat="1" applyFont="1" applyFill="1" applyBorder="1" applyProtection="1"/>
    <xf numFmtId="164" fontId="2" fillId="3" borderId="58" xfId="0" applyNumberFormat="1" applyFont="1" applyFill="1" applyBorder="1" applyProtection="1"/>
    <xf numFmtId="164" fontId="0" fillId="3" borderId="113" xfId="0" applyNumberFormat="1" applyFill="1" applyBorder="1" applyProtection="1"/>
    <xf numFmtId="2" fontId="2" fillId="0" borderId="0" xfId="0" applyNumberFormat="1" applyFont="1" applyProtection="1"/>
    <xf numFmtId="0" fontId="2" fillId="0" borderId="0" xfId="0" applyFont="1" applyFill="1" applyBorder="1" applyProtection="1"/>
    <xf numFmtId="0" fontId="0" fillId="0" borderId="12" xfId="0" applyBorder="1" applyAlignment="1" applyProtection="1">
      <alignment horizontal="center"/>
    </xf>
    <xf numFmtId="0" fontId="0" fillId="0" borderId="12" xfId="0" applyBorder="1" applyProtection="1"/>
    <xf numFmtId="165" fontId="6" fillId="0" borderId="12" xfId="0" applyNumberFormat="1" applyFont="1" applyBorder="1" applyProtection="1"/>
    <xf numFmtId="165" fontId="6" fillId="0" borderId="12" xfId="0" applyNumberFormat="1" applyFont="1" applyFill="1" applyBorder="1" applyProtection="1"/>
    <xf numFmtId="42" fontId="6" fillId="0" borderId="12" xfId="0" applyNumberFormat="1" applyFont="1" applyBorder="1" applyProtection="1"/>
    <xf numFmtId="0" fontId="0" fillId="0" borderId="12" xfId="0" applyFill="1" applyBorder="1" applyProtection="1"/>
    <xf numFmtId="0" fontId="2" fillId="0" borderId="18"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42" fontId="0" fillId="0" borderId="21" xfId="0" applyNumberFormat="1" applyBorder="1" applyProtection="1"/>
    <xf numFmtId="0" fontId="0" fillId="0" borderId="0" xfId="0" applyFill="1" applyBorder="1" applyProtection="1"/>
    <xf numFmtId="0" fontId="0" fillId="0" borderId="23" xfId="0" applyBorder="1" applyProtection="1"/>
    <xf numFmtId="0" fontId="2" fillId="0" borderId="23" xfId="0" applyFont="1" applyBorder="1" applyProtection="1"/>
    <xf numFmtId="165" fontId="0" fillId="0" borderId="23" xfId="0" applyNumberFormat="1" applyBorder="1" applyProtection="1"/>
    <xf numFmtId="3" fontId="0" fillId="0" borderId="23" xfId="0" applyNumberFormat="1" applyBorder="1" applyProtection="1"/>
    <xf numFmtId="165" fontId="0" fillId="0" borderId="23" xfId="0" applyNumberFormat="1" applyFill="1" applyBorder="1" applyProtection="1"/>
    <xf numFmtId="42" fontId="0" fillId="0" borderId="24" xfId="0" applyNumberFormat="1" applyBorder="1" applyProtection="1"/>
    <xf numFmtId="0" fontId="2" fillId="0" borderId="17" xfId="0" applyFont="1" applyBorder="1" applyAlignment="1" applyProtection="1">
      <alignment horizontal="center" vertical="top" wrapText="1"/>
    </xf>
    <xf numFmtId="0" fontId="8" fillId="0" borderId="18" xfId="0" applyFont="1" applyBorder="1" applyAlignment="1" applyProtection="1">
      <alignment wrapText="1"/>
    </xf>
    <xf numFmtId="0" fontId="2" fillId="0" borderId="20" xfId="0" applyFont="1" applyBorder="1" applyAlignment="1" applyProtection="1">
      <alignment horizontal="center" vertical="top" wrapText="1"/>
    </xf>
    <xf numFmtId="0" fontId="5" fillId="0" borderId="0" xfId="0" applyFont="1" applyBorder="1" applyProtection="1"/>
    <xf numFmtId="165" fontId="0" fillId="0" borderId="21" xfId="0" applyNumberFormat="1" applyBorder="1" applyProtection="1"/>
    <xf numFmtId="0" fontId="0" fillId="0" borderId="20" xfId="0" applyBorder="1" applyProtection="1"/>
    <xf numFmtId="0" fontId="0" fillId="0" borderId="20" xfId="0" applyFill="1" applyBorder="1" applyProtection="1"/>
    <xf numFmtId="0" fontId="0" fillId="0" borderId="22" xfId="0" applyBorder="1" applyProtection="1"/>
    <xf numFmtId="0" fontId="0" fillId="0" borderId="24" xfId="0" applyBorder="1" applyProtection="1"/>
    <xf numFmtId="2" fontId="0" fillId="0" borderId="0" xfId="0" applyNumberFormat="1" applyProtection="1"/>
    <xf numFmtId="0" fontId="24" fillId="3" borderId="128"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26" fillId="0" borderId="0" xfId="0" applyFont="1" applyAlignment="1" applyProtection="1">
      <alignment horizontal="left" vertical="top" wrapText="1"/>
    </xf>
    <xf numFmtId="0" fontId="28" fillId="0" borderId="0" xfId="0" applyFont="1" applyAlignment="1" applyProtection="1">
      <alignment horizontal="left" vertical="top" wrapText="1"/>
    </xf>
    <xf numFmtId="0" fontId="30" fillId="0" borderId="0" xfId="0" applyFont="1" applyAlignment="1" applyProtection="1">
      <alignment horizontal="left" vertical="top" wrapText="1"/>
    </xf>
    <xf numFmtId="0" fontId="31" fillId="0" borderId="0" xfId="0" applyFont="1" applyAlignment="1" applyProtection="1">
      <alignment horizontal="left" vertical="top" wrapText="1"/>
    </xf>
    <xf numFmtId="0" fontId="23" fillId="10" borderId="127"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protection locked="0"/>
    </xf>
    <xf numFmtId="0" fontId="0" fillId="0" borderId="0" xfId="0" applyProtection="1">
      <protection locked="0"/>
    </xf>
    <xf numFmtId="0" fontId="25" fillId="0" borderId="0" xfId="0" applyFont="1" applyAlignment="1" applyProtection="1">
      <alignment horizontal="left" vertical="top" wrapText="1"/>
      <protection locked="0"/>
    </xf>
    <xf numFmtId="0" fontId="13" fillId="9" borderId="130" xfId="0" applyFont="1" applyFill="1" applyBorder="1" applyAlignment="1" applyProtection="1">
      <alignment horizontal="center" vertical="top" wrapText="1"/>
    </xf>
    <xf numFmtId="0" fontId="0" fillId="0" borderId="129" xfId="0" applyBorder="1" applyAlignment="1" applyProtection="1">
      <alignment wrapText="1"/>
    </xf>
    <xf numFmtId="0" fontId="0" fillId="0" borderId="129" xfId="0" applyBorder="1" applyProtection="1"/>
    <xf numFmtId="0" fontId="22" fillId="0" borderId="8" xfId="0" applyFont="1" applyBorder="1" applyAlignment="1" applyProtection="1">
      <alignment horizontal="center" vertical="top"/>
    </xf>
    <xf numFmtId="0" fontId="22" fillId="0" borderId="2" xfId="0" applyFont="1" applyBorder="1" applyAlignment="1" applyProtection="1">
      <alignment horizontal="center" vertical="top"/>
    </xf>
    <xf numFmtId="0" fontId="22" fillId="0" borderId="83" xfId="0" applyFont="1" applyBorder="1" applyAlignment="1" applyProtection="1">
      <alignment horizontal="center" vertical="top"/>
    </xf>
    <xf numFmtId="0" fontId="22" fillId="0" borderId="82" xfId="0" applyFont="1" applyBorder="1" applyAlignment="1" applyProtection="1">
      <alignment horizontal="center" vertical="top"/>
    </xf>
    <xf numFmtId="0" fontId="9" fillId="3" borderId="115" xfId="0" applyFont="1" applyFill="1" applyBorder="1" applyAlignment="1" applyProtection="1">
      <alignment horizontal="left" vertical="top"/>
    </xf>
    <xf numFmtId="0" fontId="10" fillId="0" borderId="116" xfId="0" applyFont="1" applyBorder="1" applyAlignment="1" applyProtection="1">
      <alignment horizontal="left" vertical="top"/>
    </xf>
    <xf numFmtId="0" fontId="0" fillId="0" borderId="116" xfId="0" applyBorder="1" applyAlignment="1" applyProtection="1"/>
    <xf numFmtId="0" fontId="0" fillId="0" borderId="117" xfId="0" applyBorder="1" applyAlignment="1" applyProtection="1"/>
    <xf numFmtId="0" fontId="7" fillId="7" borderId="61" xfId="0" applyFont="1" applyFill="1" applyBorder="1" applyAlignment="1" applyProtection="1">
      <alignment horizontal="left" wrapText="1"/>
    </xf>
    <xf numFmtId="0" fontId="0" fillId="0" borderId="60" xfId="0" applyBorder="1" applyAlignment="1" applyProtection="1">
      <alignment horizontal="left" wrapText="1"/>
    </xf>
    <xf numFmtId="0" fontId="21" fillId="0" borderId="39" xfId="0" applyFont="1" applyFill="1" applyBorder="1" applyAlignment="1" applyProtection="1">
      <alignment horizontal="center" vertical="top" wrapText="1"/>
    </xf>
    <xf numFmtId="0" fontId="21" fillId="0" borderId="37" xfId="0" applyFont="1" applyBorder="1" applyAlignment="1" applyProtection="1">
      <alignment horizontal="center" vertical="top" wrapText="1"/>
    </xf>
    <xf numFmtId="0" fontId="2" fillId="0" borderId="62" xfId="0" applyFont="1" applyFill="1" applyBorder="1" applyAlignment="1" applyProtection="1">
      <alignment horizontal="center" vertical="top"/>
    </xf>
    <xf numFmtId="0" fontId="0" fillId="0" borderId="30" xfId="0" applyBorder="1" applyAlignment="1" applyProtection="1">
      <alignment horizontal="center" vertical="top"/>
    </xf>
    <xf numFmtId="0" fontId="2" fillId="0" borderId="66" xfId="0" applyFont="1" applyBorder="1" applyAlignment="1" applyProtection="1">
      <alignment horizontal="left" wrapText="1"/>
    </xf>
    <xf numFmtId="0" fontId="0" fillId="0" borderId="0" xfId="0" applyBorder="1" applyAlignment="1" applyProtection="1">
      <alignment horizontal="left" wrapText="1"/>
    </xf>
    <xf numFmtId="0" fontId="9" fillId="3" borderId="67" xfId="0" applyFont="1" applyFill="1" applyBorder="1" applyAlignment="1" applyProtection="1">
      <alignment horizontal="center"/>
    </xf>
    <xf numFmtId="0" fontId="10" fillId="0" borderId="68" xfId="0" applyFont="1" applyBorder="1" applyAlignment="1" applyProtection="1"/>
    <xf numFmtId="0" fontId="0" fillId="0" borderId="68" xfId="0" applyBorder="1" applyAlignment="1"/>
    <xf numFmtId="0" fontId="0" fillId="7" borderId="80" xfId="0" applyFill="1" applyBorder="1" applyAlignment="1" applyProtection="1">
      <alignment horizontal="center" vertical="top" wrapText="1"/>
    </xf>
    <xf numFmtId="0" fontId="0" fillId="7" borderId="81" xfId="0" applyFill="1" applyBorder="1" applyAlignment="1" applyProtection="1">
      <alignment horizontal="center" vertical="top" wrapText="1"/>
    </xf>
    <xf numFmtId="0" fontId="0" fillId="0" borderId="87" xfId="0" applyBorder="1" applyAlignment="1" applyProtection="1">
      <alignment horizontal="center" vertical="top" wrapText="1"/>
    </xf>
    <xf numFmtId="0" fontId="0" fillId="7" borderId="84" xfId="0" applyFill="1" applyBorder="1" applyAlignment="1" applyProtection="1">
      <alignment horizontal="center" vertical="top" wrapText="1"/>
    </xf>
    <xf numFmtId="0" fontId="0" fillId="7" borderId="4" xfId="0" applyFill="1" applyBorder="1" applyAlignment="1" applyProtection="1">
      <alignment horizontal="center" vertical="top" wrapText="1"/>
    </xf>
    <xf numFmtId="0" fontId="0" fillId="0" borderId="48" xfId="0" applyBorder="1" applyAlignment="1" applyProtection="1">
      <alignment horizontal="center" vertical="top" wrapText="1"/>
    </xf>
    <xf numFmtId="0" fontId="0" fillId="7" borderId="66" xfId="0" applyFill="1" applyBorder="1" applyAlignment="1" applyProtection="1">
      <alignment horizontal="left" wrapText="1"/>
    </xf>
    <xf numFmtId="0" fontId="0" fillId="7" borderId="21" xfId="0" applyFill="1" applyBorder="1" applyAlignment="1" applyProtection="1">
      <alignment wrapText="1"/>
    </xf>
    <xf numFmtId="0" fontId="0" fillId="7" borderId="84" xfId="0" applyFill="1" applyBorder="1" applyAlignment="1" applyProtection="1">
      <alignment wrapText="1"/>
    </xf>
    <xf numFmtId="0" fontId="0" fillId="7" borderId="48" xfId="0" applyFill="1" applyBorder="1" applyAlignment="1" applyProtection="1">
      <alignment wrapText="1"/>
    </xf>
    <xf numFmtId="0" fontId="7" fillId="7" borderId="80" xfId="0" applyFont="1" applyFill="1" applyBorder="1" applyAlignment="1" applyProtection="1">
      <alignment horizontal="left" vertical="top" wrapText="1"/>
    </xf>
    <xf numFmtId="0" fontId="0" fillId="0" borderId="81" xfId="0" applyBorder="1" applyAlignment="1" applyProtection="1">
      <alignment horizontal="left" vertical="top"/>
    </xf>
    <xf numFmtId="0" fontId="0" fillId="0" borderId="65" xfId="0" applyBorder="1" applyAlignment="1" applyProtection="1">
      <alignment horizontal="left" vertical="top"/>
    </xf>
    <xf numFmtId="0" fontId="0" fillId="0" borderId="23" xfId="0" applyBorder="1" applyAlignment="1" applyProtection="1">
      <alignment horizontal="left" vertical="top"/>
    </xf>
    <xf numFmtId="0" fontId="1" fillId="11" borderId="109" xfId="0" applyFont="1" applyFill="1" applyBorder="1" applyAlignment="1" applyProtection="1">
      <alignment horizontal="left" vertical="top"/>
    </xf>
    <xf numFmtId="0" fontId="0" fillId="11" borderId="53" xfId="0" applyFill="1" applyBorder="1" applyAlignment="1" applyProtection="1">
      <alignment horizontal="left" vertical="top"/>
    </xf>
    <xf numFmtId="0" fontId="0" fillId="11" borderId="49" xfId="0" applyFill="1" applyBorder="1" applyAlignment="1" applyProtection="1">
      <alignment horizontal="left" vertical="top"/>
    </xf>
    <xf numFmtId="0" fontId="11" fillId="11" borderId="108" xfId="0" applyFont="1" applyFill="1" applyBorder="1" applyAlignment="1" applyProtection="1">
      <alignment horizontal="left" vertical="top"/>
    </xf>
    <xf numFmtId="0" fontId="11" fillId="11" borderId="42" xfId="0" applyFont="1" applyFill="1" applyBorder="1" applyAlignment="1" applyProtection="1">
      <alignment horizontal="left" vertical="top"/>
    </xf>
    <xf numFmtId="0" fontId="8" fillId="0" borderId="71" xfId="0" applyFont="1" applyFill="1" applyBorder="1" applyAlignment="1" applyProtection="1">
      <alignment horizontal="left" vertical="top"/>
    </xf>
    <xf numFmtId="0" fontId="8" fillId="0" borderId="18" xfId="0" applyFont="1" applyBorder="1" applyAlignment="1" applyProtection="1">
      <alignment horizontal="left" vertical="top"/>
    </xf>
    <xf numFmtId="0" fontId="2" fillId="0" borderId="66"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xf numFmtId="0" fontId="0" fillId="0" borderId="66" xfId="0" applyBorder="1" applyAlignment="1" applyProtection="1">
      <alignment horizontal="left" vertical="top"/>
    </xf>
    <xf numFmtId="0" fontId="0" fillId="0" borderId="0" xfId="0" applyBorder="1" applyAlignment="1" applyProtection="1">
      <alignment horizontal="left"/>
    </xf>
    <xf numFmtId="0" fontId="0" fillId="0" borderId="23" xfId="0" applyBorder="1" applyAlignment="1" applyProtection="1">
      <alignment horizontal="left"/>
    </xf>
    <xf numFmtId="0" fontId="2" fillId="0" borderId="66"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84" xfId="0" applyBorder="1" applyAlignment="1" applyProtection="1">
      <alignment horizontal="left" vertical="top" wrapText="1"/>
    </xf>
    <xf numFmtId="0" fontId="0" fillId="0" borderId="4" xfId="0" applyBorder="1" applyAlignment="1" applyProtection="1">
      <alignment horizontal="left" vertical="top" wrapText="1"/>
    </xf>
    <xf numFmtId="0" fontId="2" fillId="3" borderId="14" xfId="0" applyFont="1" applyFill="1" applyBorder="1" applyAlignment="1" applyProtection="1">
      <alignment horizontal="center"/>
    </xf>
    <xf numFmtId="0" fontId="0" fillId="3" borderId="15" xfId="0" applyFill="1" applyBorder="1" applyAlignment="1" applyProtection="1">
      <alignment horizontal="center"/>
    </xf>
    <xf numFmtId="0" fontId="0" fillId="3" borderId="16" xfId="0" applyFill="1" applyBorder="1" applyAlignment="1" applyProtection="1">
      <alignment horizontal="center"/>
    </xf>
    <xf numFmtId="0" fontId="2" fillId="0" borderId="25" xfId="0" applyFont="1" applyFill="1" applyBorder="1" applyAlignment="1" applyProtection="1">
      <alignment horizontal="center" vertical="top"/>
    </xf>
    <xf numFmtId="0" fontId="0" fillId="0" borderId="13" xfId="0" applyBorder="1" applyAlignment="1" applyProtection="1">
      <alignment horizontal="center" vertical="top"/>
    </xf>
    <xf numFmtId="0" fontId="0" fillId="0" borderId="26" xfId="0" applyBorder="1" applyAlignment="1" applyProtection="1">
      <alignment horizontal="center" vertical="top"/>
    </xf>
  </cellXfs>
  <cellStyles count="3">
    <cellStyle name="Comma" xfId="1" builtinId="3"/>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color rgb="FF66FF33"/>
      <color rgb="FF0000FF"/>
      <color rgb="FF6600CC"/>
      <color rgb="FFFFFFFF"/>
      <color rgb="FFFFFF99"/>
      <color rgb="FFFFFF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76200</xdr:colOff>
      <xdr:row>39</xdr:row>
      <xdr:rowOff>95250</xdr:rowOff>
    </xdr:from>
    <xdr:ext cx="184731" cy="264560"/>
    <xdr:sp macro="" textlink="">
      <xdr:nvSpPr>
        <xdr:cNvPr id="17" name="TextBox 16"/>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topLeftCell="A4" workbookViewId="0">
      <selection activeCell="D22" sqref="D22"/>
    </sheetView>
  </sheetViews>
  <sheetFormatPr defaultRowHeight="12.75" x14ac:dyDescent="0.2"/>
  <cols>
    <col min="1" max="1" width="108.7109375" customWidth="1"/>
  </cols>
  <sheetData>
    <row r="1" spans="1:1" ht="19.5" thickBot="1" x14ac:dyDescent="0.25">
      <c r="A1" s="265" t="s">
        <v>106</v>
      </c>
    </row>
    <row r="2" spans="1:1" s="267" customFormat="1" ht="11.25" customHeight="1" x14ac:dyDescent="0.2">
      <c r="A2" s="266"/>
    </row>
    <row r="3" spans="1:1" ht="15.75" x14ac:dyDescent="0.2">
      <c r="A3" s="259" t="s">
        <v>103</v>
      </c>
    </row>
    <row r="4" spans="1:1" ht="30" x14ac:dyDescent="0.2">
      <c r="A4" s="260" t="s">
        <v>109</v>
      </c>
    </row>
    <row r="5" spans="1:1" ht="12.75" customHeight="1" x14ac:dyDescent="0.2">
      <c r="A5" s="260"/>
    </row>
    <row r="6" spans="1:1" ht="15" x14ac:dyDescent="0.2">
      <c r="A6" s="260" t="s">
        <v>107</v>
      </c>
    </row>
    <row r="7" spans="1:1" ht="12.75" customHeight="1" x14ac:dyDescent="0.2">
      <c r="A7" s="260"/>
    </row>
    <row r="8" spans="1:1" ht="20.25" customHeight="1" x14ac:dyDescent="0.2">
      <c r="A8" s="261" t="s">
        <v>117</v>
      </c>
    </row>
    <row r="9" spans="1:1" ht="12.75" customHeight="1" x14ac:dyDescent="0.2">
      <c r="A9" s="261"/>
    </row>
    <row r="10" spans="1:1" ht="30" x14ac:dyDescent="0.2">
      <c r="A10" s="260" t="s">
        <v>113</v>
      </c>
    </row>
    <row r="11" spans="1:1" ht="12.75" customHeight="1" x14ac:dyDescent="0.2">
      <c r="A11" s="260"/>
    </row>
    <row r="12" spans="1:1" ht="15" x14ac:dyDescent="0.2">
      <c r="A12" s="260" t="s">
        <v>114</v>
      </c>
    </row>
    <row r="13" spans="1:1" ht="12.75" customHeight="1" x14ac:dyDescent="0.2">
      <c r="A13" s="260"/>
    </row>
    <row r="14" spans="1:1" ht="15" x14ac:dyDescent="0.2">
      <c r="A14" s="262" t="s">
        <v>115</v>
      </c>
    </row>
    <row r="15" spans="1:1" ht="12.75" customHeight="1" x14ac:dyDescent="0.2">
      <c r="A15" s="260"/>
    </row>
    <row r="16" spans="1:1" ht="31.5" customHeight="1" x14ac:dyDescent="0.2">
      <c r="A16" s="262" t="s">
        <v>116</v>
      </c>
    </row>
    <row r="17" spans="1:1" s="267" customFormat="1" ht="12.75" customHeight="1" x14ac:dyDescent="0.2">
      <c r="A17" s="268"/>
    </row>
    <row r="18" spans="1:1" ht="15" x14ac:dyDescent="0.2">
      <c r="A18" s="263" t="s">
        <v>108</v>
      </c>
    </row>
    <row r="19" spans="1:1" ht="12.75" customHeight="1" x14ac:dyDescent="0.2">
      <c r="A19" s="260"/>
    </row>
    <row r="20" spans="1:1" ht="12.75" customHeight="1" x14ac:dyDescent="0.2">
      <c r="A20" s="260"/>
    </row>
    <row r="21" spans="1:1" ht="28.5" x14ac:dyDescent="0.2">
      <c r="A21" s="264" t="s">
        <v>121</v>
      </c>
    </row>
    <row r="22" spans="1:1" ht="12.75" customHeight="1" x14ac:dyDescent="0.2">
      <c r="A22" s="260"/>
    </row>
    <row r="23" spans="1:1" ht="15.75" x14ac:dyDescent="0.2">
      <c r="A23" s="259" t="s">
        <v>105</v>
      </c>
    </row>
    <row r="24" spans="1:1" ht="12.75" customHeight="1" x14ac:dyDescent="0.2">
      <c r="A24" s="260"/>
    </row>
    <row r="25" spans="1:1" ht="30" x14ac:dyDescent="0.2">
      <c r="A25" s="260" t="s">
        <v>109</v>
      </c>
    </row>
    <row r="26" spans="1:1" ht="12.75" customHeight="1" x14ac:dyDescent="0.2">
      <c r="A26" s="260"/>
    </row>
    <row r="27" spans="1:1" ht="30" x14ac:dyDescent="0.2">
      <c r="A27" s="260" t="s">
        <v>110</v>
      </c>
    </row>
    <row r="28" spans="1:1" ht="12.75" customHeight="1" x14ac:dyDescent="0.2">
      <c r="A28" s="260"/>
    </row>
    <row r="29" spans="1:1" ht="15" x14ac:dyDescent="0.2">
      <c r="A29" s="261" t="s">
        <v>104</v>
      </c>
    </row>
    <row r="30" spans="1:1" ht="12.75" customHeight="1" x14ac:dyDescent="0.2">
      <c r="A30" s="261"/>
    </row>
    <row r="31" spans="1:1" ht="30" x14ac:dyDescent="0.2">
      <c r="A31" s="260" t="s">
        <v>111</v>
      </c>
    </row>
    <row r="32" spans="1:1" ht="12.75" customHeight="1" x14ac:dyDescent="0.2">
      <c r="A32" s="1"/>
    </row>
    <row r="33" spans="1:1" ht="30" x14ac:dyDescent="0.2">
      <c r="A33" s="260" t="s">
        <v>112</v>
      </c>
    </row>
    <row r="34" spans="1:1" ht="12.75" customHeight="1" x14ac:dyDescent="0.2">
      <c r="A34" s="260"/>
    </row>
    <row r="35" spans="1:1" ht="84" customHeight="1" x14ac:dyDescent="0.2">
      <c r="A35" s="262" t="s">
        <v>119</v>
      </c>
    </row>
  </sheetData>
  <sheetProtection password="83AF" sheet="1" objects="1" scenarios="1"/>
  <pageMargins left="0.7" right="0.7" top="1" bottom="0.5" header="0.3" footer="0.3"/>
  <pageSetup scale="85" orientation="portrait" r:id="rId1"/>
  <headerFooter>
    <oddHeader xml:space="preserve">&amp;CJames Madison University
FY 2015 Budget Revision
Salary and Benefits Calculations  </oddHeader>
    <oddFooter>&amp;L&amp;8FY15 Budget Rvsn Sal Calc Instruction&amp;R&amp;8Page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53"/>
  <sheetViews>
    <sheetView topLeftCell="A11" zoomScale="73" zoomScaleNormal="73" zoomScaleSheetLayoutView="50" workbookViewId="0">
      <selection activeCell="C31" sqref="C31"/>
    </sheetView>
  </sheetViews>
  <sheetFormatPr defaultColWidth="8.85546875" defaultRowHeight="12.75" x14ac:dyDescent="0.2"/>
  <cols>
    <col min="1" max="1" width="9.7109375" style="1" customWidth="1"/>
    <col min="2" max="2" width="45.28515625" style="1" customWidth="1"/>
    <col min="3" max="3" width="34.7109375" style="1" customWidth="1"/>
    <col min="4" max="4" width="10.7109375" style="1" customWidth="1"/>
    <col min="5" max="7" width="12.7109375" style="1" customWidth="1"/>
    <col min="8" max="8" width="11.42578125" style="1" customWidth="1"/>
    <col min="9" max="9" width="10.28515625" style="1" customWidth="1"/>
    <col min="10" max="10" width="9.7109375" style="1" customWidth="1"/>
    <col min="11" max="11" width="10.85546875" style="1" customWidth="1"/>
    <col min="12" max="12" width="8.85546875" style="1"/>
    <col min="13" max="14" width="10.7109375" style="1" customWidth="1"/>
    <col min="15" max="15" width="12.140625" style="1" customWidth="1"/>
    <col min="16" max="16" width="11.42578125" style="1" customWidth="1"/>
    <col min="17" max="16384" width="8.85546875" style="1"/>
  </cols>
  <sheetData>
    <row r="1" spans="1:18" ht="13.5" customHeight="1" thickBot="1" x14ac:dyDescent="0.25">
      <c r="A1" s="2"/>
      <c r="B1" s="2"/>
      <c r="C1" s="2"/>
      <c r="D1" s="2"/>
      <c r="E1" s="102"/>
    </row>
    <row r="2" spans="1:18" ht="28.5" customHeight="1" thickTop="1" thickBot="1" x14ac:dyDescent="0.25">
      <c r="A2" s="276" t="s">
        <v>65</v>
      </c>
      <c r="B2" s="277"/>
      <c r="C2" s="278"/>
      <c r="D2" s="278"/>
      <c r="E2" s="279"/>
      <c r="F2" s="82"/>
      <c r="G2" s="83"/>
      <c r="H2" s="83"/>
      <c r="I2" s="83"/>
      <c r="J2" s="83"/>
      <c r="K2" s="83"/>
      <c r="L2" s="83"/>
      <c r="M2" s="83"/>
      <c r="N2" s="83"/>
      <c r="O2" s="83"/>
      <c r="P2" s="103"/>
    </row>
    <row r="3" spans="1:18" s="77" customFormat="1" ht="26.25" customHeight="1" thickTop="1" thickBot="1" x14ac:dyDescent="0.25">
      <c r="A3" s="286" t="s">
        <v>77</v>
      </c>
      <c r="B3" s="287"/>
      <c r="C3" s="287"/>
      <c r="D3" s="287"/>
      <c r="E3" s="287"/>
      <c r="F3" s="280" t="s">
        <v>118</v>
      </c>
      <c r="G3" s="281"/>
      <c r="H3" s="281"/>
      <c r="I3" s="281"/>
      <c r="J3" s="281"/>
      <c r="K3" s="281"/>
      <c r="L3" s="281"/>
      <c r="M3" s="282" t="s">
        <v>100</v>
      </c>
      <c r="N3" s="283"/>
      <c r="O3" s="89"/>
      <c r="P3" s="104"/>
    </row>
    <row r="4" spans="1:18" ht="27" customHeight="1" thickTop="1" thickBot="1" x14ac:dyDescent="0.25">
      <c r="A4" s="270" t="s">
        <v>5</v>
      </c>
      <c r="B4" s="4" t="s">
        <v>2</v>
      </c>
      <c r="C4" s="4" t="s">
        <v>3</v>
      </c>
      <c r="D4" s="5" t="s">
        <v>1</v>
      </c>
      <c r="E4" s="6" t="s">
        <v>7</v>
      </c>
      <c r="F4" s="284" t="s">
        <v>53</v>
      </c>
      <c r="G4" s="285"/>
      <c r="H4" s="285"/>
      <c r="I4" s="285"/>
      <c r="J4" s="285"/>
      <c r="K4" s="285"/>
      <c r="L4" s="285"/>
      <c r="M4" s="91"/>
      <c r="N4" s="74"/>
      <c r="O4" s="11" t="s">
        <v>22</v>
      </c>
      <c r="P4" s="84" t="s">
        <v>23</v>
      </c>
    </row>
    <row r="5" spans="1:18" ht="93" customHeight="1" thickBot="1" x14ac:dyDescent="0.25">
      <c r="A5" s="269" t="s">
        <v>78</v>
      </c>
      <c r="B5" s="7" t="s">
        <v>79</v>
      </c>
      <c r="C5" s="8" t="s">
        <v>94</v>
      </c>
      <c r="D5" s="9" t="s">
        <v>80</v>
      </c>
      <c r="E5" s="10" t="s">
        <v>81</v>
      </c>
      <c r="F5" s="79" t="s">
        <v>60</v>
      </c>
      <c r="G5" s="13" t="s">
        <v>61</v>
      </c>
      <c r="H5" s="13" t="s">
        <v>73</v>
      </c>
      <c r="I5" s="13" t="s">
        <v>74</v>
      </c>
      <c r="J5" s="13" t="s">
        <v>75</v>
      </c>
      <c r="K5" s="13" t="s">
        <v>72</v>
      </c>
      <c r="L5" s="90" t="s">
        <v>76</v>
      </c>
      <c r="M5" s="92" t="s">
        <v>98</v>
      </c>
      <c r="N5" s="71" t="s">
        <v>99</v>
      </c>
      <c r="O5" s="14"/>
      <c r="P5" s="85"/>
    </row>
    <row r="6" spans="1:18" x14ac:dyDescent="0.2">
      <c r="A6" s="187"/>
      <c r="B6" s="191"/>
      <c r="C6" s="189" t="s">
        <v>40</v>
      </c>
      <c r="D6" s="185"/>
      <c r="E6" s="183"/>
      <c r="F6" s="125">
        <f>ROUND(IF($C6="Choose Full-Time Position Type:", 0,$E6*VLOOKUP($C6,'Benefit Look Up'!$B$22:$C$31,2,FALSE)),0)</f>
        <v>0</v>
      </c>
      <c r="G6" s="126">
        <f>ROUND(IF($C6="Choose Full-Time Position Type:", 0,$E6*VLOOKUP($C6,'Benefit Look Up'!$B$22:$D$31,3,FALSE)),0)</f>
        <v>0</v>
      </c>
      <c r="H6" s="126">
        <f>ROUND(IF($C6="Choose Full-Time Position Type:", 0,$E6*VLOOKUP($C6,'Benefit Look Up'!$B$22:$E$31,4,FALSE)),0)</f>
        <v>0</v>
      </c>
      <c r="I6" s="126">
        <f>IFERROR(ROUND(IF($D6="", 0,$D6*VLOOKUP($C6,'Benefit Look Up'!$B$22:$F$31,5,FALSE)),0), "          -     ")</f>
        <v>0</v>
      </c>
      <c r="J6" s="126">
        <f>ROUND(IF($C6="Choose Full-Time Position Type:", 0,$E6*VLOOKUP($C6,'Benefit Look Up'!$B$22:$G$31,6,FALSE)),0)</f>
        <v>0</v>
      </c>
      <c r="K6" s="126">
        <f>ROUND(IF($C6="Choose Full-Time Position Type:", 0,$E6*VLOOKUP($C6,'Benefit Look Up'!$B$22:$H$31,7,FALSE)),0)</f>
        <v>0</v>
      </c>
      <c r="L6" s="127">
        <f>ROUND(IF($C6="Choose Full-Time Position Type:", 0,$E6*VLOOKUP($C6,'Benefit Look Up'!$B$22:$I$31,8,FALSE)),0)</f>
        <v>0</v>
      </c>
      <c r="M6" s="131"/>
      <c r="N6" s="132"/>
      <c r="O6" s="133">
        <f>SUM(F6:N6)</f>
        <v>0</v>
      </c>
      <c r="P6" s="134">
        <f t="shared" ref="P6:P12" si="0">SUM(E6,O6)</f>
        <v>0</v>
      </c>
    </row>
    <row r="7" spans="1:18" x14ac:dyDescent="0.2">
      <c r="A7" s="188"/>
      <c r="B7" s="192"/>
      <c r="C7" s="190" t="s">
        <v>40</v>
      </c>
      <c r="D7" s="186"/>
      <c r="E7" s="184"/>
      <c r="F7" s="128">
        <f>ROUND(IF($C7="Choose Full-Time Position Type:", 0,$E7*VLOOKUP($C7,'Benefit Look Up'!$B$22:$C$31,2,FALSE)),0)</f>
        <v>0</v>
      </c>
      <c r="G7" s="129">
        <f>ROUND(IF($C7="Choose Full-Time Position Type:", 0,$E7*VLOOKUP($C7,'Benefit Look Up'!$B$22:$D$31,3,FALSE)),0)</f>
        <v>0</v>
      </c>
      <c r="H7" s="129">
        <f>ROUND(IF($C7="Choose Full-Time Position Type:", 0,$E7*VLOOKUP($C7,'Benefit Look Up'!$B$22:$E$31,4,FALSE)),0)</f>
        <v>0</v>
      </c>
      <c r="I7" s="129">
        <f>IFERROR(ROUND(IF($D7="", 0,$D7*VLOOKUP($C7,'Benefit Look Up'!$B$22:$F$31,5,FALSE)),0), "          -     ")</f>
        <v>0</v>
      </c>
      <c r="J7" s="129">
        <f>ROUND(IF($C7="Choose Full-Time Position Type:", 0,$E7*VLOOKUP($C7,'Benefit Look Up'!$B$22:$G$31,6,FALSE)),0)</f>
        <v>0</v>
      </c>
      <c r="K7" s="129">
        <f>ROUND(IF($C7="Choose Full-Time Position Type:", 0,$E7*VLOOKUP($C7,'Benefit Look Up'!$B$22:$H$31,7,FALSE)),0)</f>
        <v>0</v>
      </c>
      <c r="L7" s="130">
        <f>ROUND(IF($C7="Choose Full-Time Position Type:", 0,$E7*VLOOKUP($C7,'Benefit Look Up'!$B$22:$I$31,8,FALSE)),0)</f>
        <v>0</v>
      </c>
      <c r="M7" s="135"/>
      <c r="N7" s="136"/>
      <c r="O7" s="137">
        <f t="shared" ref="O7" si="1">SUM(F7:N7)</f>
        <v>0</v>
      </c>
      <c r="P7" s="138">
        <f t="shared" si="0"/>
        <v>0</v>
      </c>
    </row>
    <row r="8" spans="1:18" x14ac:dyDescent="0.2">
      <c r="A8" s="188"/>
      <c r="B8" s="192"/>
      <c r="C8" s="190" t="s">
        <v>40</v>
      </c>
      <c r="D8" s="186"/>
      <c r="E8" s="184"/>
      <c r="F8" s="128">
        <f>ROUND(IF($C8="Choose Full-Time Position Type:", 0,$E8*VLOOKUP($C8,'Benefit Look Up'!$B$22:$C$31,2,FALSE)),0)</f>
        <v>0</v>
      </c>
      <c r="G8" s="129">
        <f>ROUND(IF($C8="Choose Full-Time Position Type:", 0,$E8*VLOOKUP($C8,'Benefit Look Up'!$B$22:$D$31,3,FALSE)),0)</f>
        <v>0</v>
      </c>
      <c r="H8" s="129">
        <f>ROUND(IF($C8="Choose Full-Time Position Type:", 0,$E8*VLOOKUP($C8,'Benefit Look Up'!$B$22:$E$31,4,FALSE)),0)</f>
        <v>0</v>
      </c>
      <c r="I8" s="129">
        <f>IFERROR(ROUND(IF($D8="", 0,$D8*VLOOKUP($C8,'Benefit Look Up'!$B$22:$F$31,5,FALSE)),0), "          -     ")</f>
        <v>0</v>
      </c>
      <c r="J8" s="129">
        <f>ROUND(IF($C8="Choose Full-Time Position Type:", 0,$E8*VLOOKUP($C8,'Benefit Look Up'!$B$22:$G$31,6,FALSE)),0)</f>
        <v>0</v>
      </c>
      <c r="K8" s="129">
        <f>ROUND(IF($C8="Choose Full-Time Position Type:", 0,$E8*VLOOKUP($C8,'Benefit Look Up'!$B$22:$H$31,7,FALSE)),0)</f>
        <v>0</v>
      </c>
      <c r="L8" s="130">
        <f>ROUND(IF($C8="Choose Full-Time Position Type:", 0,$E8*VLOOKUP($C8,'Benefit Look Up'!$B$22:$I$31,8,FALSE)),0)</f>
        <v>0</v>
      </c>
      <c r="M8" s="135"/>
      <c r="N8" s="136"/>
      <c r="O8" s="137">
        <f t="shared" ref="O8:O11" si="2">SUM(F8:N8)</f>
        <v>0</v>
      </c>
      <c r="P8" s="138">
        <f t="shared" ref="P8:P11" si="3">SUM(E8,O8)</f>
        <v>0</v>
      </c>
    </row>
    <row r="9" spans="1:18" x14ac:dyDescent="0.2">
      <c r="A9" s="188"/>
      <c r="B9" s="192"/>
      <c r="C9" s="190" t="s">
        <v>40</v>
      </c>
      <c r="D9" s="186"/>
      <c r="E9" s="184"/>
      <c r="F9" s="128">
        <f>ROUND(IF($C9="Choose Full-Time Position Type:", 0,$E9*VLOOKUP($C9,'Benefit Look Up'!$B$22:$C$31,2,FALSE)),0)</f>
        <v>0</v>
      </c>
      <c r="G9" s="129">
        <f>ROUND(IF($C9="Choose Full-Time Position Type:", 0,$E9*VLOOKUP($C9,'Benefit Look Up'!$B$22:$D$31,3,FALSE)),0)</f>
        <v>0</v>
      </c>
      <c r="H9" s="129">
        <f>ROUND(IF($C9="Choose Full-Time Position Type:", 0,$E9*VLOOKUP($C9,'Benefit Look Up'!$B$22:$E$31,4,FALSE)),0)</f>
        <v>0</v>
      </c>
      <c r="I9" s="129">
        <f>IFERROR(ROUND(IF($D9="", 0,$D9*VLOOKUP($C9,'Benefit Look Up'!$B$22:$F$31,5,FALSE)),0), "          -     ")</f>
        <v>0</v>
      </c>
      <c r="J9" s="129">
        <f>ROUND(IF($C9="Choose Full-Time Position Type:", 0,$E9*VLOOKUP($C9,'Benefit Look Up'!$B$22:$G$31,6,FALSE)),0)</f>
        <v>0</v>
      </c>
      <c r="K9" s="129">
        <f>ROUND(IF($C9="Choose Full-Time Position Type:", 0,$E9*VLOOKUP($C9,'Benefit Look Up'!$B$22:$H$31,7,FALSE)),0)</f>
        <v>0</v>
      </c>
      <c r="L9" s="130">
        <f>ROUND(IF($C9="Choose Full-Time Position Type:", 0,$E9*VLOOKUP($C9,'Benefit Look Up'!$B$22:$I$31,8,FALSE)),0)</f>
        <v>0</v>
      </c>
      <c r="M9" s="135"/>
      <c r="N9" s="136"/>
      <c r="O9" s="137">
        <f t="shared" si="2"/>
        <v>0</v>
      </c>
      <c r="P9" s="138">
        <f t="shared" si="3"/>
        <v>0</v>
      </c>
    </row>
    <row r="10" spans="1:18" x14ac:dyDescent="0.2">
      <c r="A10" s="188"/>
      <c r="B10" s="192"/>
      <c r="C10" s="190" t="s">
        <v>40</v>
      </c>
      <c r="D10" s="186"/>
      <c r="E10" s="184"/>
      <c r="F10" s="128">
        <f>ROUND(IF($C10="Choose Full-Time Position Type:", 0,$E10*VLOOKUP($C10,'Benefit Look Up'!$B$22:$C$31,2,FALSE)),0)</f>
        <v>0</v>
      </c>
      <c r="G10" s="129">
        <f>ROUND(IF($C10="Choose Full-Time Position Type:", 0,$E10*VLOOKUP($C10,'Benefit Look Up'!$B$22:$D$31,3,FALSE)),0)</f>
        <v>0</v>
      </c>
      <c r="H10" s="129">
        <f>ROUND(IF($C10="Choose Full-Time Position Type:", 0,$E10*VLOOKUP($C10,'Benefit Look Up'!$B$22:$E$31,4,FALSE)),0)</f>
        <v>0</v>
      </c>
      <c r="I10" s="129">
        <f>IFERROR(ROUND(IF($D10="", 0,$D10*VLOOKUP($C10,'Benefit Look Up'!$B$22:$F$31,5,FALSE)),0), "          -     ")</f>
        <v>0</v>
      </c>
      <c r="J10" s="129">
        <f>ROUND(IF($C10="Choose Full-Time Position Type:", 0,$E10*VLOOKUP($C10,'Benefit Look Up'!$B$22:$G$31,6,FALSE)),0)</f>
        <v>0</v>
      </c>
      <c r="K10" s="129">
        <f>ROUND(IF($C10="Choose Full-Time Position Type:", 0,$E10*VLOOKUP($C10,'Benefit Look Up'!$B$22:$H$31,7,FALSE)),0)</f>
        <v>0</v>
      </c>
      <c r="L10" s="130">
        <f>ROUND(IF($C10="Choose Full-Time Position Type:", 0,$E10*VLOOKUP($C10,'Benefit Look Up'!$B$22:$I$31,8,FALSE)),0)</f>
        <v>0</v>
      </c>
      <c r="M10" s="135"/>
      <c r="N10" s="136"/>
      <c r="O10" s="137">
        <f t="shared" si="2"/>
        <v>0</v>
      </c>
      <c r="P10" s="138">
        <f t="shared" si="3"/>
        <v>0</v>
      </c>
    </row>
    <row r="11" spans="1:18" ht="13.5" thickBot="1" x14ac:dyDescent="0.25">
      <c r="A11" s="188"/>
      <c r="B11" s="192"/>
      <c r="C11" s="190" t="s">
        <v>40</v>
      </c>
      <c r="D11" s="186"/>
      <c r="E11" s="184"/>
      <c r="F11" s="128">
        <f>ROUND(IF($C11="Choose Full-Time Position Type:", 0,$E11*VLOOKUP($C11,'Benefit Look Up'!$B$22:$C$31,2,FALSE)),0)</f>
        <v>0</v>
      </c>
      <c r="G11" s="129">
        <f>ROUND(IF($C11="Choose Full-Time Position Type:", 0,$E11*VLOOKUP($C11,'Benefit Look Up'!$B$22:$D$31,3,FALSE)),0)</f>
        <v>0</v>
      </c>
      <c r="H11" s="129">
        <f>ROUND(IF($C11="Choose Full-Time Position Type:", 0,$E11*VLOOKUP($C11,'Benefit Look Up'!$B$22:$E$31,4,FALSE)),0)</f>
        <v>0</v>
      </c>
      <c r="I11" s="129">
        <f>IFERROR(ROUND(IF($D11="", 0,$D11*VLOOKUP($C11,'Benefit Look Up'!$B$22:$F$31,5,FALSE)),0), "          -     ")</f>
        <v>0</v>
      </c>
      <c r="J11" s="129">
        <f>ROUND(IF($C11="Choose Full-Time Position Type:", 0,$E11*VLOOKUP($C11,'Benefit Look Up'!$B$22:$G$31,6,FALSE)),0)</f>
        <v>0</v>
      </c>
      <c r="K11" s="129">
        <f>ROUND(IF($C11="Choose Full-Time Position Type:", 0,$E11*VLOOKUP($C11,'Benefit Look Up'!$B$22:$H$31,7,FALSE)),0)</f>
        <v>0</v>
      </c>
      <c r="L11" s="130">
        <f>ROUND(IF($C11="Choose Full-Time Position Type:", 0,$E11*VLOOKUP($C11,'Benefit Look Up'!$B$22:$I$31,8,FALSE)),0)</f>
        <v>0</v>
      </c>
      <c r="M11" s="135"/>
      <c r="N11" s="136"/>
      <c r="O11" s="137">
        <f t="shared" si="2"/>
        <v>0</v>
      </c>
      <c r="P11" s="138">
        <f t="shared" si="3"/>
        <v>0</v>
      </c>
    </row>
    <row r="12" spans="1:18" s="108" customFormat="1" ht="13.5" thickBot="1" x14ac:dyDescent="0.25">
      <c r="A12" s="105" t="s">
        <v>41</v>
      </c>
      <c r="B12" s="106"/>
      <c r="C12" s="107"/>
      <c r="D12" s="3">
        <f t="shared" ref="D12:N12" si="4">SUM(D6:D11)</f>
        <v>0</v>
      </c>
      <c r="E12" s="67">
        <f t="shared" si="4"/>
        <v>0</v>
      </c>
      <c r="F12" s="80">
        <f t="shared" si="4"/>
        <v>0</v>
      </c>
      <c r="G12" s="68">
        <f t="shared" si="4"/>
        <v>0</v>
      </c>
      <c r="H12" s="68">
        <f t="shared" si="4"/>
        <v>0</v>
      </c>
      <c r="I12" s="68">
        <f t="shared" si="4"/>
        <v>0</v>
      </c>
      <c r="J12" s="68">
        <f t="shared" si="4"/>
        <v>0</v>
      </c>
      <c r="K12" s="68">
        <f t="shared" si="4"/>
        <v>0</v>
      </c>
      <c r="L12" s="68">
        <f t="shared" si="4"/>
        <v>0</v>
      </c>
      <c r="M12" s="69">
        <f t="shared" si="4"/>
        <v>0</v>
      </c>
      <c r="N12" s="69">
        <f t="shared" si="4"/>
        <v>0</v>
      </c>
      <c r="O12" s="70">
        <f>SUM(F12:N12)</f>
        <v>0</v>
      </c>
      <c r="P12" s="86">
        <f t="shared" si="0"/>
        <v>0</v>
      </c>
    </row>
    <row r="13" spans="1:18" s="108" customFormat="1" ht="14.25" thickTop="1" thickBot="1" x14ac:dyDescent="0.25">
      <c r="A13" s="208" t="s">
        <v>90</v>
      </c>
      <c r="B13" s="109"/>
      <c r="C13" s="110"/>
      <c r="D13" s="111"/>
      <c r="E13" s="87"/>
      <c r="F13" s="87"/>
      <c r="G13" s="87"/>
      <c r="H13" s="87"/>
      <c r="I13" s="87"/>
      <c r="J13" s="87"/>
      <c r="K13" s="87"/>
      <c r="L13" s="87"/>
      <c r="M13" s="87"/>
      <c r="N13" s="87"/>
      <c r="O13" s="87"/>
      <c r="P13" s="88">
        <f>SUM(P6:P11)</f>
        <v>0</v>
      </c>
    </row>
    <row r="14" spans="1:18" ht="14.25" thickTop="1" thickBot="1" x14ac:dyDescent="0.25">
      <c r="A14" s="207"/>
      <c r="B14" s="2"/>
      <c r="C14" s="2"/>
      <c r="D14" s="2"/>
      <c r="E14" s="112"/>
      <c r="F14" s="113"/>
    </row>
    <row r="15" spans="1:18" ht="18.75" thickTop="1" x14ac:dyDescent="0.25">
      <c r="A15" s="288" t="s">
        <v>64</v>
      </c>
      <c r="B15" s="289"/>
      <c r="C15" s="290"/>
      <c r="D15" s="290"/>
      <c r="E15" s="290"/>
      <c r="F15" s="83"/>
      <c r="G15" s="83"/>
      <c r="H15" s="83"/>
      <c r="I15" s="83"/>
      <c r="J15" s="83"/>
      <c r="K15" s="83"/>
      <c r="L15" s="83"/>
      <c r="M15" s="83"/>
      <c r="N15" s="83"/>
      <c r="O15" s="83"/>
      <c r="P15" s="176"/>
      <c r="R15" s="1" t="s">
        <v>6</v>
      </c>
    </row>
    <row r="16" spans="1:18" ht="13.5" thickBot="1" x14ac:dyDescent="0.25">
      <c r="A16" s="164"/>
      <c r="B16" s="15"/>
      <c r="C16" s="16"/>
      <c r="D16" s="16"/>
      <c r="E16" s="16"/>
      <c r="F16" s="2"/>
      <c r="P16" s="177"/>
    </row>
    <row r="17" spans="1:22" ht="17.25" thickTop="1" thickBot="1" x14ac:dyDescent="0.3">
      <c r="A17" s="165" t="s">
        <v>63</v>
      </c>
      <c r="B17" s="17"/>
      <c r="C17" s="18"/>
      <c r="D17" s="18"/>
      <c r="E17" s="18"/>
      <c r="F17" s="19"/>
      <c r="G17" s="19"/>
      <c r="H17" s="19"/>
      <c r="I17" s="19"/>
      <c r="J17" s="19"/>
      <c r="K17" s="19"/>
      <c r="L17" s="19"/>
      <c r="M17" s="19"/>
      <c r="N17" s="19"/>
      <c r="O17" s="19"/>
      <c r="P17" s="178"/>
      <c r="Q17" s="114"/>
      <c r="R17" s="114"/>
      <c r="S17" s="114"/>
      <c r="T17" s="114"/>
    </row>
    <row r="18" spans="1:22" ht="12.75" customHeight="1" x14ac:dyDescent="0.2">
      <c r="A18" s="312" t="s">
        <v>77</v>
      </c>
      <c r="B18" s="313"/>
      <c r="C18" s="316"/>
      <c r="D18" s="316"/>
      <c r="E18" s="316"/>
      <c r="F18" s="301" t="s">
        <v>118</v>
      </c>
      <c r="G18" s="302"/>
      <c r="H18" s="302"/>
      <c r="I18" s="302"/>
      <c r="J18" s="302"/>
      <c r="K18" s="302"/>
      <c r="L18" s="302"/>
      <c r="M18" s="272" t="s">
        <v>100</v>
      </c>
      <c r="N18" s="273"/>
      <c r="O18" s="72"/>
      <c r="P18" s="179"/>
      <c r="Q18" s="114"/>
      <c r="R18" s="114"/>
      <c r="S18" s="114"/>
      <c r="T18" s="114"/>
    </row>
    <row r="19" spans="1:22" ht="15.75" customHeight="1" thickBot="1" x14ac:dyDescent="0.25">
      <c r="A19" s="303"/>
      <c r="B19" s="304"/>
      <c r="C19" s="317"/>
      <c r="D19" s="317"/>
      <c r="E19" s="317"/>
      <c r="F19" s="303"/>
      <c r="G19" s="304"/>
      <c r="H19" s="304"/>
      <c r="I19" s="304"/>
      <c r="J19" s="304"/>
      <c r="K19" s="304"/>
      <c r="L19" s="304"/>
      <c r="M19" s="274"/>
      <c r="N19" s="275"/>
      <c r="O19" s="73"/>
      <c r="P19" s="179"/>
      <c r="Q19" s="114"/>
      <c r="R19" s="114"/>
      <c r="S19" s="114"/>
      <c r="T19" s="114"/>
    </row>
    <row r="20" spans="1:22" ht="27" thickTop="1" thickBot="1" x14ac:dyDescent="0.25">
      <c r="A20" s="271" t="s">
        <v>82</v>
      </c>
      <c r="B20" s="4" t="s">
        <v>2</v>
      </c>
      <c r="C20" s="4" t="s">
        <v>3</v>
      </c>
      <c r="D20" s="5" t="s">
        <v>1</v>
      </c>
      <c r="E20" s="6" t="s">
        <v>7</v>
      </c>
      <c r="F20" s="284" t="s">
        <v>53</v>
      </c>
      <c r="G20" s="285"/>
      <c r="H20" s="285"/>
      <c r="I20" s="285"/>
      <c r="J20" s="285"/>
      <c r="K20" s="285"/>
      <c r="L20" s="285"/>
      <c r="M20" s="95"/>
      <c r="N20" s="115"/>
      <c r="O20" s="11" t="s">
        <v>22</v>
      </c>
      <c r="P20" s="12" t="s">
        <v>23</v>
      </c>
      <c r="Q20" s="116"/>
      <c r="R20" s="114"/>
      <c r="S20" s="114"/>
      <c r="T20" s="114"/>
      <c r="U20" s="114"/>
    </row>
    <row r="21" spans="1:22" ht="83.25" customHeight="1" thickBot="1" x14ac:dyDescent="0.25">
      <c r="A21" s="269" t="s">
        <v>78</v>
      </c>
      <c r="B21" s="7" t="s">
        <v>79</v>
      </c>
      <c r="C21" s="8" t="s">
        <v>94</v>
      </c>
      <c r="D21" s="9" t="s">
        <v>80</v>
      </c>
      <c r="E21" s="10" t="s">
        <v>81</v>
      </c>
      <c r="F21" s="79" t="s">
        <v>60</v>
      </c>
      <c r="G21" s="13" t="s">
        <v>61</v>
      </c>
      <c r="H21" s="13" t="s">
        <v>73</v>
      </c>
      <c r="I21" s="13" t="s">
        <v>74</v>
      </c>
      <c r="J21" s="13" t="s">
        <v>75</v>
      </c>
      <c r="K21" s="13" t="s">
        <v>72</v>
      </c>
      <c r="L21" s="90" t="s">
        <v>76</v>
      </c>
      <c r="M21" s="92" t="s">
        <v>96</v>
      </c>
      <c r="N21" s="71" t="s">
        <v>97</v>
      </c>
      <c r="O21" s="23"/>
      <c r="P21" s="24"/>
      <c r="Q21" s="75"/>
      <c r="R21" s="76"/>
      <c r="S21" s="76"/>
      <c r="T21" s="76"/>
      <c r="U21" s="76"/>
    </row>
    <row r="22" spans="1:22" x14ac:dyDescent="0.2">
      <c r="A22" s="167"/>
      <c r="B22" s="191"/>
      <c r="C22" s="141" t="s">
        <v>57</v>
      </c>
      <c r="D22" s="142"/>
      <c r="E22" s="143"/>
      <c r="F22" s="152">
        <f>ROUND(IF($C22="Choose PT Salaried With Benefits:", 0,$E22*VLOOKUP($C22,'Benefit Look Up'!$B$50:$C$50,2,FALSE)),0)</f>
        <v>0</v>
      </c>
      <c r="G22" s="153">
        <f>ROUND(IF($C22="Choose PT Salaried With Benefits:", 0,$E22*VLOOKUP($C22,'Benefit Look Up'!$B$50:$D$50,3,FALSE)),0)</f>
        <v>0</v>
      </c>
      <c r="H22" s="153">
        <f>ROUND(IF($C22="Choose PT Salaried With Benefits:", 0,$E22*VLOOKUP($C22,'Benefit Look Up'!$B$50:$E$50,4,FALSE)),0)</f>
        <v>0</v>
      </c>
      <c r="I22" s="153">
        <f>ROUND(IF($C22="Choose PT Salaried With Benefits:", 0,$D22*VLOOKUP($C22,'Benefit Look Up'!$B$50:$F$50,5,FALSE)),0)</f>
        <v>0</v>
      </c>
      <c r="J22" s="153">
        <f>ROUND(IF($C22="Choose PT Salaried With Benefits:", 0,$E22*VLOOKUP($C22,'Benefit Look Up'!$B$50:$G$50,6,FALSE)),0)</f>
        <v>0</v>
      </c>
      <c r="K22" s="153">
        <f>ROUND(IF($C22="Choose PT Salaried With Benefits:", 0,$E22*VLOOKUP($C22,'Benefit Look Up'!$B$50:$H$50,7,FALSE)),0)</f>
        <v>0</v>
      </c>
      <c r="L22" s="154">
        <f>ROUND(IF($C22="Choose PT Salaried With Benefits:", 0,$E22*VLOOKUP($C22,'Benefit Look Up'!$B$50:$I$50,8,FALSE)),0)</f>
        <v>0</v>
      </c>
      <c r="M22" s="131"/>
      <c r="N22" s="132"/>
      <c r="O22" s="161">
        <f>SUM(F22:N22)</f>
        <v>0</v>
      </c>
      <c r="P22" s="180">
        <f>SUM(E22,O22)</f>
        <v>0</v>
      </c>
      <c r="Q22" s="117"/>
    </row>
    <row r="23" spans="1:22" ht="12" customHeight="1" x14ac:dyDescent="0.2">
      <c r="A23" s="168"/>
      <c r="B23" s="144"/>
      <c r="C23" s="145" t="s">
        <v>57</v>
      </c>
      <c r="D23" s="146"/>
      <c r="E23" s="147"/>
      <c r="F23" s="155">
        <f>ROUND(IF($C23="Choose PT Salaried With Benefits:", 0,$E23*VLOOKUP($C23,'Benefit Look Up'!$B$50:$C$50,2,FALSE)),0)</f>
        <v>0</v>
      </c>
      <c r="G23" s="156">
        <f>ROUND(IF($C23="Choose PT Salaried With Benefits:", 0,$E23*VLOOKUP($C23,'Benefit Look Up'!$B$50:$D$50,3,FALSE)),0)</f>
        <v>0</v>
      </c>
      <c r="H23" s="156">
        <f>ROUND(IF($C23="Choose PT Salaried With Benefits:", 0,$E23*VLOOKUP($C23,'Benefit Look Up'!$B$50:$E$50,4,FALSE)),0)</f>
        <v>0</v>
      </c>
      <c r="I23" s="156">
        <f>ROUND(IF($C23="Choose PT Salaried With Benefits:", 0,$D23*VLOOKUP($C23,'Benefit Look Up'!$B$50:$F$50,5,FALSE)),0)</f>
        <v>0</v>
      </c>
      <c r="J23" s="156">
        <f>ROUND(IF($C23="Choose PT Salaried With Benefits:", 0,$E23*VLOOKUP($C23,'Benefit Look Up'!$B$50:$G$50,6,FALSE)),0)</f>
        <v>0</v>
      </c>
      <c r="K23" s="156">
        <f>ROUND(IF($C23="Choose PT Salaried With Benefits:", 0,$E23*VLOOKUP($C23,'Benefit Look Up'!$B$50:$H$50,7,FALSE)),0)</f>
        <v>0</v>
      </c>
      <c r="L23" s="157">
        <f>ROUND(IF($C23="Choose PT Salaried With Benefits:", 0,$E23*VLOOKUP($C23,'Benefit Look Up'!$B$50:$I$50,8,FALSE)),0)</f>
        <v>0</v>
      </c>
      <c r="M23" s="135"/>
      <c r="N23" s="136"/>
      <c r="O23" s="162">
        <f>SUM(F23:N23)</f>
        <v>0</v>
      </c>
      <c r="P23" s="181">
        <f>SUM(E23,O23)</f>
        <v>0</v>
      </c>
      <c r="Q23" s="117"/>
    </row>
    <row r="24" spans="1:22" ht="13.5" thickBot="1" x14ac:dyDescent="0.25">
      <c r="A24" s="169"/>
      <c r="B24" s="148"/>
      <c r="C24" s="149" t="s">
        <v>57</v>
      </c>
      <c r="D24" s="150"/>
      <c r="E24" s="151"/>
      <c r="F24" s="158">
        <f>ROUND(IF($C24="Choose PT Salaried With Benefits:", 0,$E24*VLOOKUP($C24,'Benefit Look Up'!$B$50:$C$50,2,FALSE)),0)</f>
        <v>0</v>
      </c>
      <c r="G24" s="159">
        <f>ROUND(IF($C24="Choose PT Salaried With Benefits:", 0,$E24*VLOOKUP($C24,'Benefit Look Up'!$B$50:$D$50,3,FALSE)),0)</f>
        <v>0</v>
      </c>
      <c r="H24" s="159">
        <f>ROUND(IF($C24="Choose PT Salaried With Benefits:", 0,$E24*VLOOKUP($C24,'Benefit Look Up'!$B$50:$E$50,4,FALSE)),0)</f>
        <v>0</v>
      </c>
      <c r="I24" s="159">
        <f>ROUND(IF($C24="Choose PT Salaried With Benefits:", 0,$D24*VLOOKUP($C24,'Benefit Look Up'!$B$50:$F$50,5,FALSE)),0)</f>
        <v>0</v>
      </c>
      <c r="J24" s="159">
        <f>ROUND(IF($C24="Choose PT Salaried With Benefits:", 0,$E24*VLOOKUP($C24,'Benefit Look Up'!$B$50:$G$50,6,FALSE)),0)</f>
        <v>0</v>
      </c>
      <c r="K24" s="159">
        <f>ROUND(IF($C24="Choose PT Salaried With Benefits:", 0,$E24*VLOOKUP($C24,'Benefit Look Up'!$B$50:$H$50,7,FALSE)),0)</f>
        <v>0</v>
      </c>
      <c r="L24" s="160">
        <f>ROUND(IF($C24="Choose PT Salaried With Benefits:", 0,$E24*VLOOKUP($C24,'Benefit Look Up'!$B$50:$I$50,8,FALSE)),0)</f>
        <v>0</v>
      </c>
      <c r="M24" s="139"/>
      <c r="N24" s="140"/>
      <c r="O24" s="163">
        <f>SUM(F24:N24)</f>
        <v>0</v>
      </c>
      <c r="P24" s="182">
        <f>SUM(E24,O24)</f>
        <v>0</v>
      </c>
      <c r="Q24" s="117"/>
    </row>
    <row r="25" spans="1:22" ht="13.5" thickBot="1" x14ac:dyDescent="0.25">
      <c r="A25" s="170"/>
      <c r="B25" s="20" t="s">
        <v>62</v>
      </c>
      <c r="C25" s="21"/>
      <c r="D25" s="22">
        <f t="shared" ref="D25:P25" si="5">SUM(D22:D24)</f>
        <v>0</v>
      </c>
      <c r="E25" s="93">
        <f t="shared" si="5"/>
        <v>0</v>
      </c>
      <c r="F25" s="94">
        <f t="shared" si="5"/>
        <v>0</v>
      </c>
      <c r="G25" s="63">
        <f t="shared" si="5"/>
        <v>0</v>
      </c>
      <c r="H25" s="63">
        <f t="shared" si="5"/>
        <v>0</v>
      </c>
      <c r="I25" s="63">
        <f t="shared" si="5"/>
        <v>0</v>
      </c>
      <c r="J25" s="63">
        <f t="shared" si="5"/>
        <v>0</v>
      </c>
      <c r="K25" s="63">
        <f t="shared" si="5"/>
        <v>0</v>
      </c>
      <c r="L25" s="63">
        <f t="shared" si="5"/>
        <v>0</v>
      </c>
      <c r="M25" s="64">
        <f t="shared" si="5"/>
        <v>0</v>
      </c>
      <c r="N25" s="64">
        <f t="shared" si="5"/>
        <v>0</v>
      </c>
      <c r="O25" s="65">
        <f t="shared" si="5"/>
        <v>0</v>
      </c>
      <c r="P25" s="66">
        <f t="shared" si="5"/>
        <v>0</v>
      </c>
      <c r="Q25" s="117"/>
    </row>
    <row r="26" spans="1:22" ht="14.25" thickTop="1" thickBot="1" x14ac:dyDescent="0.25">
      <c r="A26" s="171"/>
      <c r="B26" s="118"/>
      <c r="C26" s="118"/>
      <c r="D26" s="118"/>
      <c r="E26" s="118"/>
      <c r="F26" s="118"/>
      <c r="G26" s="119"/>
      <c r="H26" s="119"/>
      <c r="I26" s="119"/>
      <c r="J26" s="119"/>
      <c r="K26" s="119"/>
      <c r="L26" s="119"/>
      <c r="M26" s="119"/>
      <c r="N26" s="119"/>
      <c r="O26" s="119"/>
      <c r="P26" s="117"/>
    </row>
    <row r="27" spans="1:22" ht="16.5" thickTop="1" x14ac:dyDescent="0.2">
      <c r="A27" s="310" t="s">
        <v>66</v>
      </c>
      <c r="B27" s="311"/>
      <c r="C27" s="25"/>
      <c r="D27" s="25"/>
      <c r="E27" s="25"/>
      <c r="F27" s="25"/>
      <c r="G27" s="26"/>
      <c r="H27" s="119"/>
      <c r="I27" s="119"/>
      <c r="J27" s="119"/>
      <c r="K27" s="120"/>
      <c r="L27" s="121"/>
      <c r="M27" s="121"/>
      <c r="P27" s="117"/>
    </row>
    <row r="28" spans="1:22" ht="12.75" customHeight="1" x14ac:dyDescent="0.2">
      <c r="A28" s="312" t="s">
        <v>86</v>
      </c>
      <c r="B28" s="313"/>
      <c r="C28" s="314"/>
      <c r="D28" s="314"/>
      <c r="E28" s="314"/>
      <c r="F28" s="297" t="s">
        <v>85</v>
      </c>
      <c r="G28" s="298"/>
      <c r="H28" s="119"/>
      <c r="I28" s="119"/>
      <c r="J28" s="119"/>
      <c r="K28" s="121"/>
      <c r="L28" s="121"/>
      <c r="M28" s="121"/>
      <c r="N28" s="119"/>
      <c r="O28" s="119"/>
      <c r="P28" s="117"/>
    </row>
    <row r="29" spans="1:22" ht="15.75" customHeight="1" thickBot="1" x14ac:dyDescent="0.25">
      <c r="A29" s="315"/>
      <c r="B29" s="313"/>
      <c r="C29" s="314"/>
      <c r="D29" s="314"/>
      <c r="E29" s="314"/>
      <c r="F29" s="299"/>
      <c r="G29" s="300"/>
      <c r="H29" s="2"/>
      <c r="I29" s="2"/>
      <c r="J29" s="2"/>
      <c r="K29" s="121"/>
      <c r="L29" s="121"/>
      <c r="M29" s="121"/>
      <c r="N29" s="2"/>
      <c r="O29" s="2"/>
      <c r="P29" s="2"/>
      <c r="V29" s="108" t="s">
        <v>0</v>
      </c>
    </row>
    <row r="30" spans="1:22" ht="85.5" customHeight="1" thickTop="1" thickBot="1" x14ac:dyDescent="0.25">
      <c r="A30" s="172" t="s">
        <v>83</v>
      </c>
      <c r="B30" s="8" t="s">
        <v>120</v>
      </c>
      <c r="C30" s="8" t="s">
        <v>95</v>
      </c>
      <c r="D30" s="27" t="s">
        <v>84</v>
      </c>
      <c r="E30" s="28" t="s">
        <v>101</v>
      </c>
      <c r="F30" s="96" t="s">
        <v>92</v>
      </c>
      <c r="G30" s="32" t="s">
        <v>70</v>
      </c>
      <c r="K30" s="121"/>
      <c r="L30" s="121"/>
      <c r="M30" s="121"/>
      <c r="Q30" s="108"/>
    </row>
    <row r="31" spans="1:22" x14ac:dyDescent="0.2">
      <c r="A31" s="193"/>
      <c r="B31" s="194"/>
      <c r="C31" s="195" t="s">
        <v>42</v>
      </c>
      <c r="D31" s="196"/>
      <c r="E31" s="197"/>
      <c r="F31" s="212">
        <f>ROUND(IF($C31="Choose Non-Hourly PT Position Type:", 0,$E31*VLOOKUP($C31,'Benefit Look Up'!$B$36:$C$45,2,FALSE)),0)</f>
        <v>0</v>
      </c>
      <c r="G31" s="214">
        <f>SUM(E31:F31)</f>
        <v>0</v>
      </c>
      <c r="H31" s="122"/>
    </row>
    <row r="32" spans="1:22" x14ac:dyDescent="0.2">
      <c r="A32" s="209"/>
      <c r="B32" s="78"/>
      <c r="C32" s="204" t="s">
        <v>42</v>
      </c>
      <c r="D32" s="186"/>
      <c r="E32" s="210"/>
      <c r="F32" s="216">
        <f>ROUND(IF($C32="Choose Non-Hourly PT Position Type:", 0,$E32*VLOOKUP($C32,'Benefit Look Up'!$B$36:$C$45,2,FALSE)),0)</f>
        <v>0</v>
      </c>
      <c r="G32" s="215">
        <f>SUM(E32:F32)</f>
        <v>0</v>
      </c>
      <c r="H32" s="122"/>
    </row>
    <row r="33" spans="1:11" x14ac:dyDescent="0.2">
      <c r="A33" s="209"/>
      <c r="B33" s="78"/>
      <c r="C33" s="204" t="s">
        <v>42</v>
      </c>
      <c r="D33" s="186"/>
      <c r="E33" s="211"/>
      <c r="F33" s="216">
        <f>ROUND(IF($C33="Choose Non-Hourly PT Position Type:", 0,$E33*VLOOKUP($C33,'Benefit Look Up'!$B$36:$C$45,2,FALSE)),0)</f>
        <v>0</v>
      </c>
      <c r="G33" s="215">
        <f>SUM(E33:F33)</f>
        <v>0</v>
      </c>
      <c r="H33" s="122"/>
    </row>
    <row r="34" spans="1:11" x14ac:dyDescent="0.2">
      <c r="A34" s="209"/>
      <c r="B34" s="78"/>
      <c r="C34" s="204" t="s">
        <v>42</v>
      </c>
      <c r="D34" s="186"/>
      <c r="E34" s="211"/>
      <c r="F34" s="216">
        <f>ROUND(IF($C34="Choose Non-Hourly PT Position Type:", 0,$E34*VLOOKUP($C34,'Benefit Look Up'!$B$36:$C$45,2,FALSE)),0)</f>
        <v>0</v>
      </c>
      <c r="G34" s="215">
        <f>SUM(E34:F34)</f>
        <v>0</v>
      </c>
      <c r="H34" s="122"/>
      <c r="K34" s="1" t="s">
        <v>0</v>
      </c>
    </row>
    <row r="35" spans="1:11" x14ac:dyDescent="0.2">
      <c r="A35" s="193"/>
      <c r="B35" s="194"/>
      <c r="C35" s="195" t="s">
        <v>42</v>
      </c>
      <c r="D35" s="198"/>
      <c r="E35" s="199"/>
      <c r="F35" s="213">
        <f>ROUND(IF($C35="Choose Non-Hourly PT Position Type:", 0,$E35*VLOOKUP($C35,'Benefit Look Up'!$B$36:$C$45,2,FALSE)),0)</f>
        <v>0</v>
      </c>
      <c r="G35" s="33">
        <f>SUM(E35:F35)</f>
        <v>0</v>
      </c>
      <c r="H35" s="122"/>
    </row>
    <row r="36" spans="1:11" ht="13.5" thickBot="1" x14ac:dyDescent="0.25">
      <c r="A36" s="173"/>
      <c r="B36" s="29" t="s">
        <v>48</v>
      </c>
      <c r="C36" s="30"/>
      <c r="D36" s="219">
        <f>SUM(D31:D35)</f>
        <v>0</v>
      </c>
      <c r="E36" s="218">
        <f>SUM(E31:E35)</f>
        <v>0</v>
      </c>
      <c r="F36" s="97">
        <f>SUM(F31:F35)</f>
        <v>0</v>
      </c>
      <c r="G36" s="31">
        <f>SUM(G31:G35)</f>
        <v>0</v>
      </c>
      <c r="H36" s="122"/>
    </row>
    <row r="37" spans="1:11" ht="14.25" thickTop="1" thickBot="1" x14ac:dyDescent="0.25">
      <c r="A37" s="166"/>
      <c r="B37" s="205"/>
      <c r="C37" s="19"/>
      <c r="D37" s="34"/>
      <c r="E37" s="34"/>
      <c r="F37" s="206"/>
      <c r="G37" s="35"/>
      <c r="H37" s="122"/>
    </row>
    <row r="38" spans="1:11" ht="16.5" thickTop="1" x14ac:dyDescent="0.2">
      <c r="A38" s="310" t="s">
        <v>68</v>
      </c>
      <c r="B38" s="311"/>
      <c r="C38" s="19"/>
      <c r="D38" s="34"/>
      <c r="E38" s="34"/>
      <c r="F38" s="35"/>
      <c r="G38" s="35"/>
      <c r="H38" s="36"/>
    </row>
    <row r="39" spans="1:11" ht="12.75" customHeight="1" x14ac:dyDescent="0.2">
      <c r="A39" s="318" t="s">
        <v>102</v>
      </c>
      <c r="B39" s="319"/>
      <c r="C39" s="319"/>
      <c r="D39" s="319"/>
      <c r="E39" s="319"/>
      <c r="F39" s="291" t="s">
        <v>85</v>
      </c>
      <c r="G39" s="292"/>
      <c r="H39" s="293"/>
    </row>
    <row r="40" spans="1:11" ht="13.5" thickBot="1" x14ac:dyDescent="0.25">
      <c r="A40" s="320"/>
      <c r="B40" s="321"/>
      <c r="C40" s="321"/>
      <c r="D40" s="321"/>
      <c r="E40" s="321"/>
      <c r="F40" s="294"/>
      <c r="G40" s="295"/>
      <c r="H40" s="296"/>
    </row>
    <row r="41" spans="1:11" ht="82.5" customHeight="1" thickBot="1" x14ac:dyDescent="0.25">
      <c r="A41" s="172" t="s">
        <v>83</v>
      </c>
      <c r="B41" s="8" t="s">
        <v>87</v>
      </c>
      <c r="C41" s="8" t="s">
        <v>95</v>
      </c>
      <c r="D41" s="8" t="s">
        <v>88</v>
      </c>
      <c r="E41" s="37" t="s">
        <v>93</v>
      </c>
      <c r="F41" s="98" t="s">
        <v>7</v>
      </c>
      <c r="G41" s="38" t="s">
        <v>92</v>
      </c>
      <c r="H41" s="32" t="s">
        <v>47</v>
      </c>
    </row>
    <row r="42" spans="1:11" x14ac:dyDescent="0.2">
      <c r="A42" s="193"/>
      <c r="B42" s="200"/>
      <c r="C42" s="195" t="s">
        <v>45</v>
      </c>
      <c r="D42" s="194"/>
      <c r="E42" s="201"/>
      <c r="F42" s="99">
        <f>ROUND(D42*E42,0)</f>
        <v>0</v>
      </c>
      <c r="G42" s="39">
        <f>ROUND(IF($C42="Choose PT Hourly Position Type:", 0,$F42*VLOOKUP($C42,'Benefit Look Up'!$B$36:$C$45,2,FALSE)),0)</f>
        <v>0</v>
      </c>
      <c r="H42" s="33">
        <f>SUM(F42:G42)</f>
        <v>0</v>
      </c>
    </row>
    <row r="43" spans="1:11" x14ac:dyDescent="0.2">
      <c r="A43" s="209"/>
      <c r="B43" s="221"/>
      <c r="C43" s="220" t="s">
        <v>45</v>
      </c>
      <c r="D43" s="78"/>
      <c r="E43" s="223"/>
      <c r="F43" s="224">
        <f>ROUND(D43*E43,0)</f>
        <v>0</v>
      </c>
      <c r="G43" s="225">
        <f>ROUND(IF($C43="Choose PT Hourly Position Type:", 0,$F43*VLOOKUP($C43,'Benefit Look Up'!$B$36:$C$45,2,FALSE)),0)</f>
        <v>0</v>
      </c>
      <c r="H43" s="226">
        <f>SUM(F43:G43)</f>
        <v>0</v>
      </c>
    </row>
    <row r="44" spans="1:11" x14ac:dyDescent="0.2">
      <c r="A44" s="209"/>
      <c r="B44" s="222"/>
      <c r="C44" s="220" t="s">
        <v>45</v>
      </c>
      <c r="D44" s="78"/>
      <c r="E44" s="223"/>
      <c r="F44" s="224">
        <f>ROUND(D44*E44,0)</f>
        <v>0</v>
      </c>
      <c r="G44" s="225">
        <f>ROUND(IF($C44="Choose PT Hourly Position Type:", 0,$F44*VLOOKUP($C44,'Benefit Look Up'!$B$36:$C$45,2,FALSE)),0)</f>
        <v>0</v>
      </c>
      <c r="H44" s="226">
        <f>SUM(F44:G44)</f>
        <v>0</v>
      </c>
    </row>
    <row r="45" spans="1:11" x14ac:dyDescent="0.2">
      <c r="A45" s="209"/>
      <c r="B45" s="222"/>
      <c r="C45" s="220" t="s">
        <v>45</v>
      </c>
      <c r="D45" s="78"/>
      <c r="E45" s="223"/>
      <c r="F45" s="224">
        <f>ROUND(D45*E45,0)</f>
        <v>0</v>
      </c>
      <c r="G45" s="225">
        <f>ROUND(IF($C45="Choose PT Hourly Position Type:", 0,$F45*VLOOKUP($C45,'Benefit Look Up'!$B$36:$C$45,2,FALSE)),0)</f>
        <v>0</v>
      </c>
      <c r="H45" s="226">
        <f>SUM(F45:G45)</f>
        <v>0</v>
      </c>
    </row>
    <row r="46" spans="1:11" ht="13.5" thickBot="1" x14ac:dyDescent="0.25">
      <c r="A46" s="193"/>
      <c r="B46" s="194"/>
      <c r="C46" s="195" t="s">
        <v>45</v>
      </c>
      <c r="D46" s="202"/>
      <c r="E46" s="201"/>
      <c r="F46" s="100">
        <f>ROUND(D46*E46,0)</f>
        <v>0</v>
      </c>
      <c r="G46" s="39">
        <f>ROUND(IF($C46="Choose PT Hourly Position Type:", 0,$F46*VLOOKUP($C46,'Benefit Look Up'!$B$36:$C$45,2,FALSE)),0)</f>
        <v>0</v>
      </c>
      <c r="H46" s="33">
        <f>SUM(F46:G46)</f>
        <v>0</v>
      </c>
    </row>
    <row r="47" spans="1:11" ht="13.5" thickBot="1" x14ac:dyDescent="0.25">
      <c r="A47" s="217"/>
      <c r="B47" s="42" t="s">
        <v>49</v>
      </c>
      <c r="C47" s="43"/>
      <c r="D47" s="43"/>
      <c r="E47" s="44"/>
      <c r="F47" s="101">
        <f>SUM(F42:F46)</f>
        <v>0</v>
      </c>
      <c r="G47" s="40">
        <f>SUM(G42:G46)</f>
        <v>0</v>
      </c>
      <c r="H47" s="41">
        <f>SUM(H42:H46)</f>
        <v>0</v>
      </c>
    </row>
    <row r="48" spans="1:11" ht="14.25" thickTop="1" thickBot="1" x14ac:dyDescent="0.25">
      <c r="A48" s="81"/>
      <c r="B48" s="124"/>
      <c r="C48" s="2"/>
      <c r="D48" s="2"/>
      <c r="E48" s="2"/>
      <c r="F48" s="123"/>
      <c r="G48" s="123"/>
      <c r="H48" s="123"/>
    </row>
    <row r="49" spans="1:8" ht="19.5" thickTop="1" thickBot="1" x14ac:dyDescent="0.25">
      <c r="A49" s="308" t="s">
        <v>69</v>
      </c>
      <c r="B49" s="309"/>
      <c r="C49" s="45"/>
      <c r="D49" s="46"/>
      <c r="E49" s="46"/>
      <c r="F49" s="47"/>
      <c r="G49" s="47"/>
      <c r="H49" s="48"/>
    </row>
    <row r="50" spans="1:8" ht="14.25" thickTop="1" thickBot="1" x14ac:dyDescent="0.25">
      <c r="A50" s="174"/>
      <c r="B50" s="49"/>
      <c r="C50" s="50"/>
      <c r="D50" s="51" t="s">
        <v>1</v>
      </c>
      <c r="E50" s="52"/>
      <c r="F50" s="53" t="s">
        <v>7</v>
      </c>
      <c r="G50" s="54" t="s">
        <v>67</v>
      </c>
      <c r="H50" s="55" t="s">
        <v>71</v>
      </c>
    </row>
    <row r="51" spans="1:8" ht="13.5" thickBot="1" x14ac:dyDescent="0.25">
      <c r="A51" s="305" t="s">
        <v>46</v>
      </c>
      <c r="B51" s="306"/>
      <c r="C51" s="307"/>
      <c r="D51" s="56">
        <f>SUM(D25,D36)</f>
        <v>0</v>
      </c>
      <c r="E51" s="57"/>
      <c r="F51" s="58">
        <f>SUM(E25,E36,F47)</f>
        <v>0</v>
      </c>
      <c r="G51" s="59">
        <f>SUM(O25,F36,G47)</f>
        <v>0</v>
      </c>
      <c r="H51" s="60">
        <f>SUM(F51:G51)</f>
        <v>0</v>
      </c>
    </row>
    <row r="52" spans="1:8" ht="14.25" thickTop="1" thickBot="1" x14ac:dyDescent="0.25">
      <c r="A52" s="175" t="s">
        <v>89</v>
      </c>
      <c r="B52" s="61"/>
      <c r="C52" s="61"/>
      <c r="D52" s="61"/>
      <c r="E52" s="61"/>
      <c r="F52" s="61"/>
      <c r="G52" s="61"/>
      <c r="H52" s="62">
        <f>SUM($P$25,$G$36,$H$47)</f>
        <v>0</v>
      </c>
    </row>
    <row r="53" spans="1:8" ht="13.5" thickTop="1" x14ac:dyDescent="0.2"/>
  </sheetData>
  <sheetProtection algorithmName="SHA-512" hashValue="SmewLHBMqCxcX545YtHs2p8zKhOk+d5EkTUkjL2apzKA4MV9VtB6OjBibJnUn7Yq2lfEpJxaSjr5C9OI4uA9sg==" saltValue="77kJMcm57Zs05x3v9T5uYA==" spinCount="100000" sheet="1" objects="1" scenarios="1" selectLockedCells="1"/>
  <mergeCells count="18">
    <mergeCell ref="F39:H40"/>
    <mergeCell ref="F28:G29"/>
    <mergeCell ref="F20:L20"/>
    <mergeCell ref="F18:L19"/>
    <mergeCell ref="A51:C51"/>
    <mergeCell ref="A49:B49"/>
    <mergeCell ref="A38:B38"/>
    <mergeCell ref="A28:E29"/>
    <mergeCell ref="A18:E19"/>
    <mergeCell ref="A39:E40"/>
    <mergeCell ref="A27:B27"/>
    <mergeCell ref="M18:N19"/>
    <mergeCell ref="A2:E2"/>
    <mergeCell ref="F3:L3"/>
    <mergeCell ref="M3:N3"/>
    <mergeCell ref="F4:L4"/>
    <mergeCell ref="A3:E3"/>
    <mergeCell ref="A15:E15"/>
  </mergeCells>
  <phoneticPr fontId="0" type="noConversion"/>
  <pageMargins left="0.25" right="0.25" top="0.75" bottom="0.75" header="0.25" footer="0.25"/>
  <pageSetup scale="58" fitToHeight="2" orientation="landscape" cellComments="asDisplayed" horizontalDpi="300" verticalDpi="300" r:id="rId1"/>
  <headerFooter alignWithMargins="0">
    <oddHeader xml:space="preserve">&amp;CJames Madison University
FY 2015 Budget Revision
Salary and Benefits Calculations  
</oddHeader>
    <oddFooter>&amp;L&amp;8FY15 Budget Rvsn Sal Calc Sheet&amp;C&amp;8&amp;D &amp;T&amp;R&amp;8Page &amp;P of &amp;N</oddFooter>
  </headerFooter>
  <rowBreaks count="1" manualBreakCount="1">
    <brk id="13"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'Positn Type Data Validation'!$G$1:$G$2</xm:f>
          </x14:formula1>
          <xm:sqref>C22:C24</xm:sqref>
        </x14:dataValidation>
        <x14:dataValidation type="list" allowBlank="1" showInputMessage="1" showErrorMessage="1">
          <x14:formula1>
            <xm:f>'Positn Type Data Validation'!$E$1:$E$5</xm:f>
          </x14:formula1>
          <xm:sqref>C42:C46</xm:sqref>
        </x14:dataValidation>
        <x14:dataValidation type="list" allowBlank="1" showInputMessage="1" showErrorMessage="1">
          <x14:formula1>
            <xm:f>'Positn Type Data Validation'!$C$1:$C$6</xm:f>
          </x14:formula1>
          <xm:sqref>C31:C35</xm:sqref>
        </x14:dataValidation>
        <x14:dataValidation type="list" allowBlank="1" showInputMessage="1" showErrorMessage="1">
          <x14:formula1>
            <xm:f>'Positn Type Data Validation'!$I$1:$I$3</xm:f>
          </x14:formula1>
          <xm:sqref>D6:D11</xm:sqref>
        </x14:dataValidation>
        <x14:dataValidation type="list" allowBlank="1" showInputMessage="1" showErrorMessage="1">
          <x14:formula1>
            <xm:f>'Positn Type Data Validation'!$A$1:$A$11</xm:f>
          </x14:formula1>
          <xm:sqref>C6:C11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4"/>
  <sheetViews>
    <sheetView workbookViewId="0">
      <selection activeCell="A10" sqref="A10"/>
    </sheetView>
  </sheetViews>
  <sheetFormatPr defaultColWidth="9.140625" defaultRowHeight="12.75" x14ac:dyDescent="0.2"/>
  <cols>
    <col min="1" max="1" width="33.28515625" style="1" customWidth="1"/>
    <col min="2" max="2" width="3.5703125" style="1" customWidth="1"/>
    <col min="3" max="3" width="37.42578125" style="1" customWidth="1"/>
    <col min="4" max="4" width="2.28515625" style="1" customWidth="1"/>
    <col min="5" max="5" width="33.85546875" style="1" customWidth="1"/>
    <col min="6" max="6" width="1.85546875" style="1" customWidth="1"/>
    <col min="7" max="7" width="30.140625" style="1" customWidth="1"/>
    <col min="8" max="8" width="1.42578125" style="1" customWidth="1"/>
    <col min="9" max="9" width="7.28515625" style="1" customWidth="1"/>
    <col min="10" max="16384" width="9.140625" style="1"/>
  </cols>
  <sheetData>
    <row r="1" spans="1:9" x14ac:dyDescent="0.2">
      <c r="A1" s="108" t="s">
        <v>40</v>
      </c>
      <c r="C1" s="108" t="s">
        <v>42</v>
      </c>
      <c r="E1" s="108" t="s">
        <v>45</v>
      </c>
      <c r="G1" s="124" t="s">
        <v>57</v>
      </c>
      <c r="I1" s="258">
        <v>-1</v>
      </c>
    </row>
    <row r="2" spans="1:9" x14ac:dyDescent="0.2">
      <c r="A2" s="108" t="s">
        <v>9</v>
      </c>
      <c r="C2" s="124" t="s">
        <v>38</v>
      </c>
      <c r="E2" s="108" t="s">
        <v>14</v>
      </c>
      <c r="G2" s="124" t="s">
        <v>51</v>
      </c>
      <c r="I2" s="227">
        <v>0</v>
      </c>
    </row>
    <row r="3" spans="1:9" x14ac:dyDescent="0.2">
      <c r="A3" s="108" t="s">
        <v>8</v>
      </c>
      <c r="C3" s="108" t="s">
        <v>44</v>
      </c>
      <c r="E3" s="108" t="s">
        <v>16</v>
      </c>
      <c r="I3" s="227">
        <v>1</v>
      </c>
    </row>
    <row r="4" spans="1:9" x14ac:dyDescent="0.2">
      <c r="A4" s="228" t="s">
        <v>10</v>
      </c>
      <c r="C4" s="1" t="s">
        <v>17</v>
      </c>
      <c r="E4" s="124" t="s">
        <v>39</v>
      </c>
    </row>
    <row r="5" spans="1:9" x14ac:dyDescent="0.2">
      <c r="A5" s="108" t="s">
        <v>91</v>
      </c>
      <c r="C5" s="108" t="s">
        <v>43</v>
      </c>
      <c r="E5" s="228" t="s">
        <v>50</v>
      </c>
      <c r="I5" s="108"/>
    </row>
    <row r="6" spans="1:9" x14ac:dyDescent="0.2">
      <c r="A6" s="108" t="s">
        <v>11</v>
      </c>
      <c r="C6" s="124" t="s">
        <v>56</v>
      </c>
      <c r="I6" s="108"/>
    </row>
    <row r="7" spans="1:9" x14ac:dyDescent="0.2">
      <c r="A7" s="108" t="s">
        <v>54</v>
      </c>
      <c r="G7" s="108"/>
    </row>
    <row r="8" spans="1:9" x14ac:dyDescent="0.2">
      <c r="A8" s="108" t="s">
        <v>55</v>
      </c>
      <c r="C8" s="108"/>
    </row>
    <row r="9" spans="1:9" x14ac:dyDescent="0.2">
      <c r="A9" s="108" t="s">
        <v>12</v>
      </c>
      <c r="C9" s="228"/>
    </row>
    <row r="10" spans="1:9" x14ac:dyDescent="0.2">
      <c r="A10" s="108" t="s">
        <v>13</v>
      </c>
      <c r="C10" s="108"/>
      <c r="G10" s="108"/>
    </row>
    <row r="11" spans="1:9" x14ac:dyDescent="0.2">
      <c r="A11" s="124" t="s">
        <v>52</v>
      </c>
      <c r="C11" s="108"/>
    </row>
    <row r="12" spans="1:9" x14ac:dyDescent="0.2">
      <c r="A12" s="108"/>
      <c r="C12" s="108"/>
    </row>
    <row r="13" spans="1:9" x14ac:dyDescent="0.2">
      <c r="A13" s="108"/>
      <c r="C13" s="108"/>
    </row>
    <row r="14" spans="1:9" x14ac:dyDescent="0.2">
      <c r="A14" s="108"/>
      <c r="C14" s="108"/>
    </row>
  </sheetData>
  <sheetProtection algorithmName="SHA-512" hashValue="xnZ8NMsQiu2NW9uQMRGeHR3NNJWa1Hpl3e0SfJfjcnkjtfyUnPKoaAoKriBk3Yx6Q0Mo+UTg5Tm80YbQe/Askw==" saltValue="wjNtK5ZQy3Wedk9a4hAnHQ==" spinCount="100000"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1"/>
  <sheetViews>
    <sheetView tabSelected="1" zoomScaleNormal="100" workbookViewId="0">
      <selection activeCell="A5" sqref="A5:C5"/>
    </sheetView>
  </sheetViews>
  <sheetFormatPr defaultColWidth="9.140625" defaultRowHeight="12.75" x14ac:dyDescent="0.2"/>
  <cols>
    <col min="1" max="1" width="13.7109375" style="1" customWidth="1"/>
    <col min="2" max="2" width="33.42578125" style="1" customWidth="1"/>
    <col min="3" max="3" width="9.140625" style="1"/>
    <col min="4" max="4" width="13.140625" style="1" customWidth="1"/>
    <col min="5" max="5" width="10.85546875" style="1" customWidth="1"/>
    <col min="6" max="9" width="9.140625" style="1"/>
    <col min="10" max="10" width="13.42578125" style="1" customWidth="1"/>
    <col min="11" max="16384" width="9.140625" style="1"/>
  </cols>
  <sheetData>
    <row r="1" spans="1:10" ht="13.5" thickBot="1" x14ac:dyDescent="0.25"/>
    <row r="2" spans="1:10" ht="14.25" thickTop="1" thickBot="1" x14ac:dyDescent="0.25">
      <c r="A2" s="322" t="s">
        <v>29</v>
      </c>
      <c r="B2" s="323"/>
      <c r="C2" s="323"/>
      <c r="D2" s="323"/>
      <c r="E2" s="323"/>
      <c r="F2" s="323"/>
      <c r="G2" s="323"/>
      <c r="H2" s="323"/>
      <c r="I2" s="323"/>
      <c r="J2" s="324"/>
    </row>
    <row r="3" spans="1:10" ht="14.25" customHeight="1" thickTop="1" x14ac:dyDescent="0.2"/>
    <row r="4" spans="1:10" ht="14.25" customHeight="1" x14ac:dyDescent="0.2"/>
    <row r="5" spans="1:10" ht="14.25" customHeight="1" x14ac:dyDescent="0.2">
      <c r="A5" s="325" t="s">
        <v>122</v>
      </c>
      <c r="B5" s="326"/>
      <c r="C5" s="327"/>
    </row>
    <row r="6" spans="1:10" ht="14.25" customHeight="1" x14ac:dyDescent="0.2">
      <c r="A6" s="229">
        <v>1111</v>
      </c>
      <c r="B6" s="230" t="s">
        <v>18</v>
      </c>
      <c r="C6" s="231">
        <v>0.14219999999999999</v>
      </c>
    </row>
    <row r="7" spans="1:10" ht="14.25" customHeight="1" x14ac:dyDescent="0.2">
      <c r="A7" s="229">
        <v>1111</v>
      </c>
      <c r="B7" s="230" t="s">
        <v>31</v>
      </c>
      <c r="C7" s="232">
        <v>0.19</v>
      </c>
    </row>
    <row r="8" spans="1:10" ht="14.25" customHeight="1" x14ac:dyDescent="0.2">
      <c r="A8" s="229">
        <v>1112</v>
      </c>
      <c r="B8" s="230" t="s">
        <v>4</v>
      </c>
      <c r="C8" s="231">
        <v>7.6499999999999999E-2</v>
      </c>
    </row>
    <row r="9" spans="1:10" ht="14.25" customHeight="1" x14ac:dyDescent="0.2">
      <c r="A9" s="229">
        <v>1114</v>
      </c>
      <c r="B9" s="230" t="s">
        <v>19</v>
      </c>
      <c r="C9" s="231">
        <v>1.1900000000000001E-2</v>
      </c>
    </row>
    <row r="10" spans="1:10" ht="14.25" customHeight="1" x14ac:dyDescent="0.2">
      <c r="A10" s="229">
        <v>1115</v>
      </c>
      <c r="B10" s="230" t="s">
        <v>32</v>
      </c>
      <c r="C10" s="233">
        <v>11670</v>
      </c>
    </row>
    <row r="11" spans="1:10" ht="14.25" customHeight="1" x14ac:dyDescent="0.2">
      <c r="A11" s="229">
        <v>1116</v>
      </c>
      <c r="B11" s="230" t="s">
        <v>33</v>
      </c>
      <c r="C11" s="231">
        <v>1.0500000000000001E-2</v>
      </c>
    </row>
    <row r="12" spans="1:10" ht="14.25" customHeight="1" x14ac:dyDescent="0.2">
      <c r="A12" s="229">
        <v>1117</v>
      </c>
      <c r="B12" s="230" t="s">
        <v>34</v>
      </c>
      <c r="C12" s="231">
        <v>6.6E-3</v>
      </c>
    </row>
    <row r="13" spans="1:10" ht="14.25" customHeight="1" x14ac:dyDescent="0.2">
      <c r="A13" s="229">
        <v>1117</v>
      </c>
      <c r="B13" s="230" t="s">
        <v>35</v>
      </c>
      <c r="C13" s="231">
        <v>6.6E-3</v>
      </c>
    </row>
    <row r="14" spans="1:10" ht="14.25" customHeight="1" x14ac:dyDescent="0.2">
      <c r="A14" s="229">
        <v>1118</v>
      </c>
      <c r="B14" s="234" t="s">
        <v>36</v>
      </c>
      <c r="C14" s="232">
        <v>0.104</v>
      </c>
    </row>
    <row r="15" spans="1:10" ht="14.25" customHeight="1" x14ac:dyDescent="0.2">
      <c r="A15" s="229">
        <v>1138</v>
      </c>
      <c r="B15" s="230" t="s">
        <v>37</v>
      </c>
      <c r="C15" s="233">
        <v>480</v>
      </c>
    </row>
    <row r="16" spans="1:10" ht="14.25" customHeight="1" x14ac:dyDescent="0.2"/>
    <row r="17" spans="1:12" ht="14.25" customHeight="1" x14ac:dyDescent="0.2"/>
    <row r="19" spans="1:12" ht="13.5" thickBot="1" x14ac:dyDescent="0.25"/>
    <row r="20" spans="1:12" ht="26.25" thickTop="1" x14ac:dyDescent="0.2">
      <c r="A20" s="235" t="s">
        <v>28</v>
      </c>
      <c r="B20" s="236" t="s">
        <v>30</v>
      </c>
      <c r="C20" s="235" t="s">
        <v>18</v>
      </c>
      <c r="D20" s="235" t="s">
        <v>4</v>
      </c>
      <c r="E20" s="235" t="s">
        <v>24</v>
      </c>
      <c r="F20" s="235" t="s">
        <v>25</v>
      </c>
      <c r="G20" s="235" t="s">
        <v>26</v>
      </c>
      <c r="H20" s="235" t="s">
        <v>27</v>
      </c>
      <c r="I20" s="235" t="s">
        <v>20</v>
      </c>
      <c r="J20" s="237" t="s">
        <v>21</v>
      </c>
      <c r="K20" s="203"/>
      <c r="L20" s="203"/>
    </row>
    <row r="21" spans="1:12" x14ac:dyDescent="0.2">
      <c r="A21" s="2"/>
      <c r="B21" s="2"/>
      <c r="C21" s="2">
        <v>111100</v>
      </c>
      <c r="D21" s="2">
        <v>111200</v>
      </c>
      <c r="E21" s="2">
        <v>111400</v>
      </c>
      <c r="F21" s="2">
        <v>111500</v>
      </c>
      <c r="G21" s="2">
        <v>111600</v>
      </c>
      <c r="H21" s="2">
        <v>111700</v>
      </c>
      <c r="I21" s="2">
        <v>111800</v>
      </c>
      <c r="J21" s="177">
        <v>113800</v>
      </c>
    </row>
    <row r="22" spans="1:12" x14ac:dyDescent="0.2">
      <c r="A22" s="2">
        <v>112100</v>
      </c>
      <c r="B22" s="108" t="s">
        <v>9</v>
      </c>
      <c r="C22" s="2"/>
      <c r="D22" s="238">
        <f>$C$8</f>
        <v>7.6499999999999999E-2</v>
      </c>
      <c r="E22" s="238">
        <f>$C$9</f>
        <v>1.1900000000000001E-2</v>
      </c>
      <c r="F22" s="239">
        <f>$C$10</f>
        <v>11670</v>
      </c>
      <c r="G22" s="238">
        <f>$C$11</f>
        <v>1.0500000000000001E-2</v>
      </c>
      <c r="H22" s="238">
        <f>$C$12</f>
        <v>6.6E-3</v>
      </c>
      <c r="I22" s="240">
        <f>$C$14</f>
        <v>0.104</v>
      </c>
      <c r="J22" s="241">
        <f>$C$15</f>
        <v>480</v>
      </c>
    </row>
    <row r="23" spans="1:12" x14ac:dyDescent="0.2">
      <c r="A23" s="2">
        <v>112160</v>
      </c>
      <c r="B23" s="124" t="s">
        <v>52</v>
      </c>
      <c r="C23" s="238">
        <f>$C$6</f>
        <v>0.14219999999999999</v>
      </c>
      <c r="D23" s="238">
        <f t="shared" ref="D23:D29" si="0">$C$8</f>
        <v>7.6499999999999999E-2</v>
      </c>
      <c r="E23" s="238">
        <f t="shared" ref="E23:E31" si="1">$C$9</f>
        <v>1.1900000000000001E-2</v>
      </c>
      <c r="F23" s="239">
        <f t="shared" ref="F23:F31" si="2">$C$10</f>
        <v>11670</v>
      </c>
      <c r="G23" s="238">
        <f t="shared" ref="G23:G31" si="3">$C$11</f>
        <v>1.0500000000000001E-2</v>
      </c>
      <c r="H23" s="238">
        <f t="shared" ref="H23:H31" si="4">$C$12</f>
        <v>6.6E-3</v>
      </c>
      <c r="I23" s="2"/>
      <c r="J23" s="241">
        <f t="shared" ref="J23:J31" si="5">$C$15</f>
        <v>480</v>
      </c>
    </row>
    <row r="24" spans="1:12" x14ac:dyDescent="0.2">
      <c r="A24" s="2">
        <v>112300</v>
      </c>
      <c r="B24" s="108" t="s">
        <v>8</v>
      </c>
      <c r="C24" s="238">
        <f>$C$6</f>
        <v>0.14219999999999999</v>
      </c>
      <c r="D24" s="238">
        <f t="shared" si="0"/>
        <v>7.6499999999999999E-2</v>
      </c>
      <c r="E24" s="238">
        <f t="shared" si="1"/>
        <v>1.1900000000000001E-2</v>
      </c>
      <c r="F24" s="239">
        <f t="shared" si="2"/>
        <v>11670</v>
      </c>
      <c r="G24" s="238">
        <f t="shared" si="3"/>
        <v>1.0500000000000001E-2</v>
      </c>
      <c r="H24" s="238">
        <f t="shared" si="4"/>
        <v>6.6E-3</v>
      </c>
      <c r="I24" s="2"/>
      <c r="J24" s="241">
        <f t="shared" si="5"/>
        <v>480</v>
      </c>
    </row>
    <row r="25" spans="1:12" x14ac:dyDescent="0.2">
      <c r="A25" s="2">
        <v>112600</v>
      </c>
      <c r="B25" s="228" t="s">
        <v>10</v>
      </c>
      <c r="C25" s="2"/>
      <c r="D25" s="238">
        <f t="shared" si="0"/>
        <v>7.6499999999999999E-2</v>
      </c>
      <c r="E25" s="238">
        <f t="shared" si="1"/>
        <v>1.1900000000000001E-2</v>
      </c>
      <c r="F25" s="239">
        <f t="shared" si="2"/>
        <v>11670</v>
      </c>
      <c r="G25" s="238">
        <f t="shared" si="3"/>
        <v>1.0500000000000001E-2</v>
      </c>
      <c r="H25" s="238">
        <f t="shared" si="4"/>
        <v>6.6E-3</v>
      </c>
      <c r="I25" s="240">
        <f>$C$14</f>
        <v>0.104</v>
      </c>
      <c r="J25" s="241">
        <f t="shared" si="5"/>
        <v>480</v>
      </c>
    </row>
    <row r="26" spans="1:12" x14ac:dyDescent="0.2">
      <c r="A26" s="242">
        <v>112610</v>
      </c>
      <c r="B26" s="108" t="s">
        <v>91</v>
      </c>
      <c r="D26" s="238">
        <f t="shared" si="0"/>
        <v>7.6499999999999999E-2</v>
      </c>
      <c r="E26" s="238">
        <f t="shared" si="1"/>
        <v>1.1900000000000001E-2</v>
      </c>
      <c r="F26" s="239">
        <f t="shared" si="2"/>
        <v>11670</v>
      </c>
      <c r="G26" s="238">
        <f t="shared" si="3"/>
        <v>1.0500000000000001E-2</v>
      </c>
      <c r="H26" s="238">
        <f t="shared" si="4"/>
        <v>6.6E-3</v>
      </c>
      <c r="I26" s="240">
        <f>$C$14</f>
        <v>0.104</v>
      </c>
      <c r="J26" s="241">
        <f t="shared" si="5"/>
        <v>480</v>
      </c>
    </row>
    <row r="27" spans="1:12" x14ac:dyDescent="0.2">
      <c r="A27" s="2">
        <v>112620</v>
      </c>
      <c r="B27" s="108" t="s">
        <v>11</v>
      </c>
      <c r="D27" s="238">
        <f t="shared" si="0"/>
        <v>7.6499999999999999E-2</v>
      </c>
      <c r="E27" s="238">
        <f t="shared" si="1"/>
        <v>1.1900000000000001E-2</v>
      </c>
      <c r="F27" s="239">
        <f t="shared" si="2"/>
        <v>11670</v>
      </c>
      <c r="G27" s="238">
        <f t="shared" si="3"/>
        <v>1.0500000000000001E-2</v>
      </c>
      <c r="H27" s="238">
        <f t="shared" si="4"/>
        <v>6.6E-3</v>
      </c>
      <c r="I27" s="240">
        <f>$C$14</f>
        <v>0.104</v>
      </c>
      <c r="J27" s="241">
        <f t="shared" si="5"/>
        <v>480</v>
      </c>
    </row>
    <row r="28" spans="1:12" x14ac:dyDescent="0.2">
      <c r="A28" s="2">
        <v>112700</v>
      </c>
      <c r="B28" s="108" t="s">
        <v>54</v>
      </c>
      <c r="C28" s="238">
        <f>$C$7</f>
        <v>0.19</v>
      </c>
      <c r="D28" s="238">
        <f t="shared" si="0"/>
        <v>7.6499999999999999E-2</v>
      </c>
      <c r="E28" s="238">
        <f t="shared" si="1"/>
        <v>1.1900000000000001E-2</v>
      </c>
      <c r="F28" s="239">
        <f t="shared" si="2"/>
        <v>11670</v>
      </c>
      <c r="G28" s="238">
        <f t="shared" si="3"/>
        <v>1.0500000000000001E-2</v>
      </c>
      <c r="H28" s="238">
        <f t="shared" si="4"/>
        <v>6.6E-3</v>
      </c>
      <c r="I28" s="2"/>
      <c r="J28" s="241">
        <f t="shared" si="5"/>
        <v>480</v>
      </c>
    </row>
    <row r="29" spans="1:12" x14ac:dyDescent="0.2">
      <c r="A29" s="108">
        <v>112710</v>
      </c>
      <c r="B29" s="108" t="s">
        <v>55</v>
      </c>
      <c r="C29" s="238">
        <f>$C$7</f>
        <v>0.19</v>
      </c>
      <c r="D29" s="238">
        <f t="shared" si="0"/>
        <v>7.6499999999999999E-2</v>
      </c>
      <c r="E29" s="238">
        <f t="shared" si="1"/>
        <v>1.1900000000000001E-2</v>
      </c>
      <c r="F29" s="239">
        <f t="shared" si="2"/>
        <v>11670</v>
      </c>
      <c r="G29" s="238">
        <f t="shared" si="3"/>
        <v>1.0500000000000001E-2</v>
      </c>
      <c r="H29" s="238">
        <f t="shared" si="4"/>
        <v>6.6E-3</v>
      </c>
      <c r="I29" s="2"/>
      <c r="J29" s="241">
        <f t="shared" si="5"/>
        <v>480</v>
      </c>
    </row>
    <row r="30" spans="1:12" x14ac:dyDescent="0.2">
      <c r="A30" s="2">
        <v>112800</v>
      </c>
      <c r="B30" s="108" t="s">
        <v>12</v>
      </c>
      <c r="C30" s="238">
        <f>$C$6</f>
        <v>0.14219999999999999</v>
      </c>
      <c r="D30" s="2">
        <v>7.6499999999999999E-2</v>
      </c>
      <c r="E30" s="238">
        <f t="shared" si="1"/>
        <v>1.1900000000000001E-2</v>
      </c>
      <c r="F30" s="239">
        <f t="shared" si="2"/>
        <v>11670</v>
      </c>
      <c r="G30" s="238">
        <f t="shared" si="3"/>
        <v>1.0500000000000001E-2</v>
      </c>
      <c r="H30" s="238">
        <f t="shared" si="4"/>
        <v>6.6E-3</v>
      </c>
      <c r="I30" s="240"/>
      <c r="J30" s="241">
        <f t="shared" si="5"/>
        <v>480</v>
      </c>
    </row>
    <row r="31" spans="1:12" ht="13.5" thickBot="1" x14ac:dyDescent="0.25">
      <c r="A31" s="243">
        <v>112820</v>
      </c>
      <c r="B31" s="244" t="s">
        <v>13</v>
      </c>
      <c r="C31" s="243"/>
      <c r="D31" s="243">
        <v>7.6499999999999999E-2</v>
      </c>
      <c r="E31" s="245">
        <f t="shared" si="1"/>
        <v>1.1900000000000001E-2</v>
      </c>
      <c r="F31" s="246">
        <f t="shared" si="2"/>
        <v>11670</v>
      </c>
      <c r="G31" s="245">
        <f t="shared" si="3"/>
        <v>1.0500000000000001E-2</v>
      </c>
      <c r="H31" s="245">
        <f t="shared" si="4"/>
        <v>6.6E-3</v>
      </c>
      <c r="I31" s="247">
        <f>$C$14</f>
        <v>0.104</v>
      </c>
      <c r="J31" s="248">
        <f t="shared" si="5"/>
        <v>480</v>
      </c>
    </row>
    <row r="32" spans="1:12" ht="13.5" thickTop="1" x14ac:dyDescent="0.2"/>
    <row r="33" spans="1:10" ht="13.5" thickBot="1" x14ac:dyDescent="0.25"/>
    <row r="34" spans="1:10" ht="32.25" thickTop="1" x14ac:dyDescent="0.25">
      <c r="A34" s="249" t="s">
        <v>28</v>
      </c>
      <c r="B34" s="250" t="s">
        <v>59</v>
      </c>
      <c r="C34" s="237" t="s">
        <v>4</v>
      </c>
    </row>
    <row r="35" spans="1:10" x14ac:dyDescent="0.2">
      <c r="A35" s="251"/>
      <c r="B35" s="252"/>
      <c r="C35" s="177">
        <v>111300</v>
      </c>
    </row>
    <row r="36" spans="1:10" x14ac:dyDescent="0.2">
      <c r="A36" s="2">
        <v>112130</v>
      </c>
      <c r="B36" s="124" t="s">
        <v>56</v>
      </c>
      <c r="C36" s="253">
        <f t="shared" ref="C36:C43" si="6">$C$8</f>
        <v>7.6499999999999999E-2</v>
      </c>
    </row>
    <row r="37" spans="1:10" x14ac:dyDescent="0.2">
      <c r="A37" s="254">
        <v>114200</v>
      </c>
      <c r="B37" s="124" t="s">
        <v>38</v>
      </c>
      <c r="C37" s="177">
        <v>0</v>
      </c>
    </row>
    <row r="38" spans="1:10" x14ac:dyDescent="0.2">
      <c r="A38" s="254">
        <v>114500</v>
      </c>
      <c r="B38" s="108" t="s">
        <v>44</v>
      </c>
      <c r="C38" s="253">
        <f t="shared" si="6"/>
        <v>7.6499999999999999E-2</v>
      </c>
    </row>
    <row r="39" spans="1:10" x14ac:dyDescent="0.2">
      <c r="A39" s="255">
        <v>114530</v>
      </c>
      <c r="B39" s="1" t="s">
        <v>17</v>
      </c>
      <c r="C39" s="253">
        <f t="shared" si="6"/>
        <v>7.6499999999999999E-2</v>
      </c>
    </row>
    <row r="40" spans="1:10" x14ac:dyDescent="0.2">
      <c r="A40" s="255">
        <v>114531</v>
      </c>
      <c r="B40" s="108" t="s">
        <v>43</v>
      </c>
      <c r="C40" s="253">
        <f t="shared" si="6"/>
        <v>7.6499999999999999E-2</v>
      </c>
    </row>
    <row r="41" spans="1:10" x14ac:dyDescent="0.2">
      <c r="A41" s="254">
        <v>114910</v>
      </c>
      <c r="B41" s="108" t="s">
        <v>15</v>
      </c>
      <c r="C41" s="253">
        <f t="shared" si="6"/>
        <v>7.6499999999999999E-2</v>
      </c>
    </row>
    <row r="42" spans="1:10" x14ac:dyDescent="0.2">
      <c r="A42" s="255">
        <v>114100</v>
      </c>
      <c r="B42" s="108" t="s">
        <v>14</v>
      </c>
      <c r="C42" s="253">
        <f t="shared" si="6"/>
        <v>7.6499999999999999E-2</v>
      </c>
    </row>
    <row r="43" spans="1:10" x14ac:dyDescent="0.2">
      <c r="A43" s="255">
        <v>114910</v>
      </c>
      <c r="B43" s="108" t="s">
        <v>16</v>
      </c>
      <c r="C43" s="253">
        <f t="shared" si="6"/>
        <v>7.6499999999999999E-2</v>
      </c>
    </row>
    <row r="44" spans="1:10" x14ac:dyDescent="0.2">
      <c r="A44" s="254">
        <v>114400</v>
      </c>
      <c r="B44" s="124" t="s">
        <v>39</v>
      </c>
      <c r="C44" s="177">
        <v>0</v>
      </c>
    </row>
    <row r="45" spans="1:10" ht="13.5" thickBot="1" x14ac:dyDescent="0.25">
      <c r="A45" s="256">
        <v>114600</v>
      </c>
      <c r="B45" s="228" t="s">
        <v>50</v>
      </c>
      <c r="C45" s="257">
        <v>0</v>
      </c>
    </row>
    <row r="46" spans="1:10" ht="13.5" thickTop="1" x14ac:dyDescent="0.2">
      <c r="A46" s="19"/>
      <c r="B46" s="205"/>
      <c r="C46" s="19"/>
    </row>
    <row r="47" spans="1:10" ht="13.5" thickBot="1" x14ac:dyDescent="0.25"/>
    <row r="48" spans="1:10" ht="32.25" thickTop="1" x14ac:dyDescent="0.2">
      <c r="A48" s="249" t="s">
        <v>28</v>
      </c>
      <c r="B48" s="236" t="s">
        <v>58</v>
      </c>
      <c r="C48" s="235" t="s">
        <v>18</v>
      </c>
      <c r="D48" s="235" t="s">
        <v>4</v>
      </c>
      <c r="E48" s="235" t="s">
        <v>24</v>
      </c>
      <c r="F48" s="235" t="s">
        <v>25</v>
      </c>
      <c r="G48" s="235" t="s">
        <v>26</v>
      </c>
      <c r="H48" s="235" t="s">
        <v>27</v>
      </c>
      <c r="I48" s="235" t="s">
        <v>20</v>
      </c>
      <c r="J48" s="237" t="s">
        <v>21</v>
      </c>
    </row>
    <row r="49" spans="1:10" ht="17.25" customHeight="1" x14ac:dyDescent="0.2">
      <c r="A49" s="254"/>
      <c r="B49" s="2"/>
      <c r="C49" s="2">
        <v>111100</v>
      </c>
      <c r="D49" s="2">
        <v>111200</v>
      </c>
      <c r="E49" s="2">
        <v>111400</v>
      </c>
      <c r="F49" s="2">
        <v>111500</v>
      </c>
      <c r="G49" s="2">
        <v>111600</v>
      </c>
      <c r="H49" s="2">
        <v>111700</v>
      </c>
      <c r="I49" s="2">
        <v>111800</v>
      </c>
      <c r="J49" s="177">
        <v>113800</v>
      </c>
    </row>
    <row r="50" spans="1:10" ht="13.5" thickBot="1" x14ac:dyDescent="0.25">
      <c r="A50" s="256">
        <v>112140</v>
      </c>
      <c r="B50" s="244" t="s">
        <v>51</v>
      </c>
      <c r="C50" s="245">
        <f>$C$6</f>
        <v>0.14219999999999999</v>
      </c>
      <c r="D50" s="245">
        <f>$C$8</f>
        <v>7.6499999999999999E-2</v>
      </c>
      <c r="E50" s="245">
        <f>$C$9</f>
        <v>1.1900000000000001E-2</v>
      </c>
      <c r="F50" s="246"/>
      <c r="G50" s="245">
        <f>$C$11</f>
        <v>1.0500000000000001E-2</v>
      </c>
      <c r="H50" s="245">
        <f>$C$12</f>
        <v>6.6E-3</v>
      </c>
      <c r="I50" s="243"/>
      <c r="J50" s="257"/>
    </row>
    <row r="51" spans="1:10" ht="13.5" thickTop="1" x14ac:dyDescent="0.2"/>
  </sheetData>
  <mergeCells count="2">
    <mergeCell ref="A2:J2"/>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Revision Personal Services Calc</vt:lpstr>
      <vt:lpstr>Positn Type Data Validation</vt:lpstr>
      <vt:lpstr>Benefit Look Up</vt:lpstr>
      <vt:lpstr>Full_Time_Fringes</vt:lpstr>
      <vt:lpstr>Instructions!Print_Area</vt:lpstr>
      <vt:lpstr>'Revision Personal Services Calc'!Print_Area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Administrator</cp:lastModifiedBy>
  <cp:lastPrinted>2014-12-02T13:48:53Z</cp:lastPrinted>
  <dcterms:created xsi:type="dcterms:W3CDTF">1997-12-19T15:59:33Z</dcterms:created>
  <dcterms:modified xsi:type="dcterms:W3CDTF">2016-05-05T13:44:56Z</dcterms:modified>
</cp:coreProperties>
</file>